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872" firstSheet="1" activeTab="5"/>
  </bookViews>
  <sheets>
    <sheet name="Záradék" sheetId="1" r:id="rId1"/>
    <sheet name="Összesítő" sheetId="2" r:id="rId2"/>
    <sheet name="Öltöző_átalány szerelés" sheetId="3" r:id="rId3"/>
    <sheet name="Irtás, föld- és sziklamunka" sheetId="4" r:id="rId4"/>
    <sheet name="Falazás és egyéb kőműves munkák" sheetId="5" r:id="rId5"/>
    <sheet name="Elektromos energia ellátás, vil" sheetId="6" r:id="rId6"/>
    <sheet name="Villámvédelem" sheetId="7" r:id="rId7"/>
    <sheet name="Opcionális" sheetId="8" r:id="rId8"/>
    <sheet name="Napelem" sheetId="9" r:id="rId9"/>
    <sheet name="Automatika" sheetId="10" r:id="rId10"/>
  </sheets>
  <definedNames>
    <definedName name="_xlnm._FilterDatabase" localSheetId="5" hidden="1">'Elektromos energia ellátás, vil'!$A$1:$A$114</definedName>
  </definedNames>
  <calcPr fullCalcOnLoad="1"/>
</workbook>
</file>

<file path=xl/sharedStrings.xml><?xml version="1.0" encoding="utf-8"?>
<sst xmlns="http://schemas.openxmlformats.org/spreadsheetml/2006/main" count="383" uniqueCount="226">
  <si>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</si>
  <si>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</si>
  <si>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</si>
  <si>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</si>
  <si>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</si>
  <si>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</si>
  <si>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</si>
  <si>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</si>
  <si>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</si>
  <si>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</si>
  <si>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</si>
  <si>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</si>
  <si>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21-011-9.1.1</t>
  </si>
  <si>
    <t xml:space="preserve">m      </t>
  </si>
  <si>
    <t>Villanyszerelés földmunkája; visszatöltéssel, döngöléssel, I-IV. oszt. talajban, kábelárok földmunkája 0,70 m mélységig, 0,40 m szélességig</t>
  </si>
  <si>
    <t xml:space="preserve">db     </t>
  </si>
  <si>
    <t>Munkanem összesen:</t>
  </si>
  <si>
    <t>Irtás, föld- és sziklamunka</t>
  </si>
  <si>
    <t>33-063-1.1.1</t>
  </si>
  <si>
    <t>Faláttörés 30x30 cm méretig, téglafalban, 12 cm falvastagságig</t>
  </si>
  <si>
    <t>33-063-1.2.1</t>
  </si>
  <si>
    <t>Faláttörés 30x30 cm méretig, vegyes vagy kőfalban, 40 cm falvastagságig</t>
  </si>
  <si>
    <t>33-063-2.1.3</t>
  </si>
  <si>
    <t>Födémáttörés 30x30 cm méretig, 30 cm födémvastagságig, vasbetonlemez födémben</t>
  </si>
  <si>
    <t>33-063-3.2.1</t>
  </si>
  <si>
    <t>33-063-6.1.1</t>
  </si>
  <si>
    <t>Fészekfúrás elektromos dobozok részére, P2 pórusbeton falazatban, Ř: 65 mm</t>
  </si>
  <si>
    <t>33-063-21.4.6</t>
  </si>
  <si>
    <t>Fészekvésés, dobozok részére téglafalban, 300 x 300 mm-es, 50 mm mélységig</t>
  </si>
  <si>
    <t>33-063-31.1</t>
  </si>
  <si>
    <t>Mérési jelölés, kirajzolás horonyvéséshez</t>
  </si>
  <si>
    <t>33-063-32.1</t>
  </si>
  <si>
    <t>Mérési jelölés, kirajzolás dobozhely részére</t>
  </si>
  <si>
    <t>33-063-32.2</t>
  </si>
  <si>
    <t>Mérési jelölés, kirajzolás fal-, és födémáttörés részére</t>
  </si>
  <si>
    <t>Falazás és egyéb kőműves munkák</t>
  </si>
  <si>
    <t>71-001-1.3.2-0110053</t>
  </si>
  <si>
    <t>Merev, simafalú műanyag védőcső elhelyezése, elágazó dobozokkal, könnyűszerkezetes (szerelt) falszerkezetbe, Névleges méret: 20-32 mm HYDRO-THERM Mü II. vékonyfalú védőcső, 20 mm, Kód: MU-II 20</t>
  </si>
  <si>
    <t>71-001-1.3.2-0110054</t>
  </si>
  <si>
    <t>Merev, simafalú műanyag védőcső elhelyezése, elágazó dobozokkal, könnyűszerkezetes (szerelt) falszerkezetbe, Névleges méret: 20-32 mm HYDRO-THERM Mü II. vékonyfalú védőcső, 25 mm, Kód: MU-II 25</t>
  </si>
  <si>
    <t>71-001-1.3.2-0110055</t>
  </si>
  <si>
    <t>Merev, simafalú műanyag védőcső elhelyezése, elágazó dobozokkal, könnyűszerkezetes (szerelt) falszerkezetbe, Névleges méret: 20-32 mm HYDRO-THERM Mü II. vékonyfalú védőcső, 32 mm, Kód: MU-II 32</t>
  </si>
  <si>
    <t>71-001-5.1.2.1.6-0541116</t>
  </si>
  <si>
    <t>Műanyag kábelvédő cső elhelyezése földárokba, cső kívül bordás, belül sima fallal, hajlítható kivitel, tekercsben, DN 100 méretig, DN 100 ACO FR¦NKISCHE Kabuflex R kábelvédő cső nagysűrűségű polietilénből, 50 m-es tekercsben, behúzózsinórral, fekete, DN</t>
  </si>
  <si>
    <t>110, Ř 110/94, Rend.szám: 562.10.110</t>
  </si>
  <si>
    <t>71-001-48.2.1.1.2-0543194</t>
  </si>
  <si>
    <t>Kábeltálca elhelyezése, tartószerkezet nélkül, bármely szélességben, idomok nélkül, külsőtéri használatra (nedves) korrózió veszélyes, ipari környezetbe, falra rögzítve, szélesség: 200 mm-ig, oldalmagasság: 60 mm OBO MKS 620 kábeltálca perforált 1,00 mm,</t>
  </si>
  <si>
    <t>60x200 mm, FT tűzihorganyzott, Cikkszám: 6055575</t>
  </si>
  <si>
    <t>71-001-50.3-0543389</t>
  </si>
  <si>
    <t>Kábeltálca kiegészítő elemeinek elhelyezése, fedelek, összekötők OBO DRL/200 fedél reteszzárral 200 mm, FS szalaghorganyzott, Cikkszám: 6052207</t>
  </si>
  <si>
    <t>71-002-21.1-0221521</t>
  </si>
  <si>
    <t>Kábelszerű vezeték elhelyezése előre elkészített tartószerkezetre, 1-12 erű rézvezetővel, elágazó dobozokkal és kötésekkel, szigetelési elenállás méréssel, a szerelvényekhez csatlakozó vezetékvégek bekötése nélkül, keresztmetszet: 0,5-2,5 mm˛ NYM 300/500V</t>
  </si>
  <si>
    <t>3x 1,5 mm˛, tömör rézvezetővel (MBCu)</t>
  </si>
  <si>
    <t>71-002-21.1-0221522</t>
  </si>
  <si>
    <t>3x 2,5 mm˛, tömör rézvezetővel (MBCu)</t>
  </si>
  <si>
    <t>71-002-21.1-0221541</t>
  </si>
  <si>
    <t>4x 1,5 mm˛, tömör rézvezetővel (MBCu)</t>
  </si>
  <si>
    <t>71-002-21.1-0221561</t>
  </si>
  <si>
    <t>71-002-21.1-0221562</t>
  </si>
  <si>
    <t>5x 2,5 mm˛, tömör rézvezetővel (MBCu)</t>
  </si>
  <si>
    <t>71-003-5</t>
  </si>
  <si>
    <t>71-003-9</t>
  </si>
  <si>
    <t>Vezetékösszekötők elhelyezése</t>
  </si>
  <si>
    <t>71-005-1.1.1.1-0561951</t>
  </si>
  <si>
    <t>Komplett világítási szerelvények; Fali kapcsolók elhelyezése, süllyesztve, 10A egypólusú kapcsolók LEGRAND Valena egypólusú kapcsoló kerettel, fehér, R: 692700</t>
  </si>
  <si>
    <t>71-005-1.1.1.4-0561953</t>
  </si>
  <si>
    <t>Komplett világítási szerelvények; Fali kapcsolók elhelyezése, süllyesztve, 10A kétáramkörös (csillár) kapcsolók LEGRAND Valena csillárkapcsoló kerettel, fehér, R: 692704</t>
  </si>
  <si>
    <t>71-005-1.11.1.1.1-0561954</t>
  </si>
  <si>
    <t>Komplett világítási szerelvények; Csatlakozóaljzat elhelyezése, süllyesztve, 16A, földelt, egyes csatlakozóaljzat (2P+F) LEGRAND Valena csatlakozóaljzat 2P+F kerettel, fehér, R: 692706</t>
  </si>
  <si>
    <t>71-005-1.31.2-0562199</t>
  </si>
  <si>
    <t>Komplett világítási szerelvények; Telefon és PC csatlakozóaljzat elhelyezése (egyes/kettős), PC LEGRAND Valena informatikai aljzat 1xRJ45 Cat6, STP, elefántcsont, R: 774144</t>
  </si>
  <si>
    <t>71-013-9</t>
  </si>
  <si>
    <t>Villám és érintésvédelmi mérés és jegyzőkönyv készítése</t>
  </si>
  <si>
    <t>Elektromos energia ellátás, világítás</t>
  </si>
  <si>
    <t xml:space="preserve">                                      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</si>
  <si>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</si>
  <si>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</si>
  <si>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</si>
  <si>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</si>
  <si>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</si>
  <si>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</si>
  <si>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</si>
  <si>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</si>
  <si>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</si>
  <si>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</si>
  <si>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</si>
  <si>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</si>
  <si>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p</t>
  </si>
  <si>
    <t>f</t>
  </si>
  <si>
    <t>t</t>
  </si>
  <si>
    <t>71-010-11.5-L4</t>
  </si>
  <si>
    <t>71-010-11.5-BL1</t>
  </si>
  <si>
    <t>71-010-11.5-BL2</t>
  </si>
  <si>
    <t>Terheléskapcsoló elhelyezése, műanyag tokozással, háromsarkú, 64A-ig GANZ KK GK20  T303 KL 1 tokozott, 3 pólusú terheléskapcsoló</t>
  </si>
  <si>
    <t>71-007-32.2.1.1-0315541</t>
  </si>
  <si>
    <t>71-006-17.1_2</t>
  </si>
  <si>
    <t>71-005-1.31.2-0562200</t>
  </si>
  <si>
    <t>Komplett világítási szerelvények; Telefon és PC csatlakozóaljzat elhelyezése (egyes/kettős), PC LEGRAND Valena informatikai aljzat 2xRJ45 Cat6, STP, elefántcsont, R: 774145</t>
  </si>
  <si>
    <t>RIASZTÓ</t>
  </si>
  <si>
    <t>Kezelő</t>
  </si>
  <si>
    <t>klt</t>
  </si>
  <si>
    <t xml:space="preserve">Vezeték és kábeljelölő elhelyezése, </t>
  </si>
  <si>
    <t>patch</t>
  </si>
  <si>
    <t>switch</t>
  </si>
  <si>
    <t>rack</t>
  </si>
  <si>
    <t>elosztó</t>
  </si>
  <si>
    <t>ups</t>
  </si>
  <si>
    <t>optika</t>
  </si>
  <si>
    <t>rendező</t>
  </si>
  <si>
    <t>k</t>
  </si>
  <si>
    <t>2x0,5+ 6x0,22 mm2 réz fehér (100) 65V (YYSch, riasztó kábel)</t>
  </si>
  <si>
    <t>STRUKTURÁLT HÁLÓZAT</t>
  </si>
  <si>
    <t>Pozíció</t>
  </si>
  <si>
    <t>Leírás</t>
  </si>
  <si>
    <t>Mennyiség</t>
  </si>
  <si>
    <t>TS</t>
  </si>
  <si>
    <t>Méret</t>
  </si>
  <si>
    <t>Mennyiség/TS</t>
  </si>
  <si>
    <t>Egységár.</t>
  </si>
  <si>
    <t>Díj</t>
  </si>
  <si>
    <t>Összesen anyag</t>
  </si>
  <si>
    <t>Összesen díj</t>
  </si>
  <si>
    <t>8-10mm</t>
  </si>
  <si>
    <t>2000mm</t>
  </si>
  <si>
    <t>16mm</t>
  </si>
  <si>
    <t>Keresztprofilú földelőrúd, 3 m hosszú, csatlakozó csavarral 10-es huzal csatlakoztatásához, korrózióvédő szalaggal (1,5 m = 0,15 tekercs/szonda).
OBO TS0045 vagy hasonló</t>
  </si>
  <si>
    <t>korrózió ellen védő szalag</t>
  </si>
  <si>
    <t>50mm</t>
  </si>
  <si>
    <t>keresztföldelő</t>
  </si>
  <si>
    <t>3000mm</t>
  </si>
  <si>
    <t>összekötő kapocs</t>
  </si>
  <si>
    <t>méter</t>
  </si>
  <si>
    <t>körvezető</t>
  </si>
  <si>
    <t>10mm</t>
  </si>
  <si>
    <t>Szállítás, deponálás, daruzás</t>
  </si>
  <si>
    <t xml:space="preserve">Levezető, 10 mm átmérőjű horganyzott acélhuzal,  10 méterenként egy univerzális összekötővel számolva, vasbetunban, szabadban vezetve
</t>
  </si>
  <si>
    <t>Villámvédelem</t>
  </si>
  <si>
    <t>Megvalósulási terv készítése</t>
  </si>
  <si>
    <t>db</t>
  </si>
  <si>
    <t>m</t>
  </si>
  <si>
    <t>Oktatás, erős és gyengeáramú rendszerekre</t>
  </si>
  <si>
    <t>Pir érzékelő</t>
  </si>
  <si>
    <t>Beltéri hang</t>
  </si>
  <si>
    <t xml:space="preserve">Kültéri hang </t>
  </si>
  <si>
    <t>Műanyag szigetelésű energiaátviteli és irányítás-technikai kábel fektetése kézi erővel, kábelárokba vagy kábelcsatornába, tömeghatár:  1,01-1,50 kg/m NYY-J 0,6/1 kV  5x 16 mm˛</t>
  </si>
  <si>
    <t>71-002-52.4-033665-</t>
  </si>
  <si>
    <t>K</t>
  </si>
  <si>
    <t>Épületvillamossági munkarészhez, V1</t>
  </si>
  <si>
    <t>Csarnok épület</t>
  </si>
  <si>
    <t>Felfogórúd, alumínium, 16/10 mm átmérő, 2 bilinccsel építményszerkezethez rögzítve, 2,0 m hosszú, összekötővel a 8/10 mm átm. levezető csatlakoztatásához.</t>
  </si>
  <si>
    <t>71-009-1.1.3_B-ED-01</t>
  </si>
  <si>
    <t>71-010-11.5-L18</t>
  </si>
  <si>
    <t>71-010-11.5-BL3</t>
  </si>
  <si>
    <t>Riasztó központ / bővítő</t>
  </si>
  <si>
    <t>Áramköri kiselosztók falon kívüli elhelyezéssel, kalapsínes szerelőlappal, N- és PE sínnel, max. 63A-ig, IP 54 védettséggel, (kismegszakítók, védőkapcsolók, távkapcsolók stb. számára) B-ED-01 terv szerint</t>
  </si>
  <si>
    <t>Napelem</t>
  </si>
  <si>
    <t>Automatika</t>
  </si>
  <si>
    <t xml:space="preserve">Gépészeti automatika </t>
  </si>
  <si>
    <t>RACK B1 szekrény</t>
  </si>
  <si>
    <t>kimardt tételek</t>
  </si>
  <si>
    <t>Világítás</t>
  </si>
  <si>
    <t>Dugalj</t>
  </si>
  <si>
    <t>Inverteres kültéri egység</t>
  </si>
  <si>
    <t>lk3 és lk4</t>
  </si>
  <si>
    <t>Műanyag szigetelésű energiaátviteli és irányítás-technikai kábel fektetése kézi erővel, kábelárokba vagy kábelcsatornába, tömeghatár: 1,01-1,50 kg/m NYY-J 0,6/1 kV  5x 50 mm˛</t>
  </si>
  <si>
    <t>Power Sonic akkumulátor 12V 45Ah 11988</t>
  </si>
  <si>
    <t>AC/230 kontroll modul
Feszültségfigyelő 300001</t>
  </si>
  <si>
    <t>Biztonsági világítás</t>
  </si>
  <si>
    <t>Terven 3 szerepel+2db a másik sarokra</t>
  </si>
  <si>
    <t>Horonyvésés, ytongba, 4 cm˛ keresztmetszetig</t>
  </si>
  <si>
    <t>3x 1,5 mm˛, tömör rézvezetővel (ysli-jz)</t>
  </si>
  <si>
    <t xml:space="preserve">Ideiglenes áram kiépítése,NYY-J 5x25 RM 0,6/1kV
</t>
  </si>
  <si>
    <t>Opcionális</t>
  </si>
  <si>
    <t>24 méter KBSCL 60.0,75.0,75 kábeltálca kialakítása vezetéknek (ideiglenes áram)</t>
  </si>
  <si>
    <t>Labdavédő rács</t>
  </si>
  <si>
    <t>Hajlékony műanyag védőcsőelágazó dobozokkal, könnyűszerkezetes (szerelt) falszerkezetbe,Gégecső lépésálló 25-ös fekete</t>
  </si>
  <si>
    <t>Elágazó doboz illetve szerelvénydoboz elhelyezése, süllyesztve, fészekvésés nélkül, Névleges méret: Ř65 mm, mélyített szerelvénydoboz gipszkaronfalba</t>
  </si>
  <si>
    <t>Elágazó doboz illetve szerelvénydoboz elhelyezése, süllyesztve, fészekvésés nélkül, Névleges méret: Ř65 mm, 2xŘ65 mm gipszkaronfalba</t>
  </si>
  <si>
    <t>Komplett világítási szerelvények; Csatlakozóaljzat elhelyezése, felületre,16A, földelt, egyes csatlakozóaljzat (2P+F) LEGRAND Cedar Plus csatlakozóaljzat 2P+F kerettel, fehér, R: 692706</t>
  </si>
  <si>
    <t>HUAWEI Smart Logger 3000A</t>
  </si>
  <si>
    <t>ASTRO 5s - CHSM72M-HC 550Wp monokristályos napelem modul</t>
  </si>
  <si>
    <t>Inverter HUAWEI SUN2000-50KTL-M3 tartókonzol opcióval</t>
  </si>
  <si>
    <t>DC oldali szolár kábelek, csatlakozók, védőcsövek</t>
  </si>
  <si>
    <t>fm</t>
  </si>
  <si>
    <t>AC oldali- és EPH vezeték kábelcsatorna, szerelési segédanyag</t>
  </si>
  <si>
    <t>DC és AC oldali csatlakozó dobozok</t>
  </si>
  <si>
    <t>DC Tűzvédelmi leválasztó kapcsoló</t>
  </si>
  <si>
    <t>Alumínium és rozsdamentes a panelek
rögzítéséhez alumínium
leszorítók, kötőelemek</t>
  </si>
  <si>
    <t>egység</t>
  </si>
  <si>
    <t>Vállalkozói munkadíj, ami
tartalmazza a tervezés,
szerkezet építés,
engedélyeztetés, beüzemelés
és minden járulékos költséget.</t>
  </si>
  <si>
    <t xml:space="preserve">Napelem </t>
  </si>
  <si>
    <t>Munkacsarnok teljes villamos elbontása, meglévő acél lámpatest tartók átalakítása</t>
  </si>
  <si>
    <t xml:space="preserve"> Kelt:      2024.01.10</t>
  </si>
  <si>
    <t xml:space="preserve">NB II. ÖLTÖZŐÉPÜLET ÉPÍTÉSE, valamint MEGLÉVŐ CSARNOK ÉPÜLET FELÚJÍTÁSA,
3700 KAZINCBARCIKA, AKÁCFA u. 2. sz. hrsz.: 627/2 </t>
  </si>
  <si>
    <t>Jelenlét érzékelők elhelyezése, falra szerelve BEG Mennyezeti jelenlét érzékelő, 360fokos , IP20, fehér GT88204</t>
  </si>
  <si>
    <t>L4 Lámpatest LED-es kivitelben jelmagyarázat szerint Papillon Erebia line LED 1.4ft 27W/4350lm/4000K MIRA LED PCB 36W MILK NW 5300/4000lm</t>
  </si>
  <si>
    <t>L18 Lámpatest LED-es kivitelben jelmagyarázat szerint neptis CALA LED S 80W/10500lm/5000K  PERFANDLED AURE 1 120W 4000K 90fok</t>
  </si>
  <si>
    <t>Kijáratmutató lámpatest LED-es kivitelben mennyezetre szerelve központi akkumlátoros kivitelben jelmagyarázat szerint CL-414 SLAVE/CB 24V 300272 nyaktag kihagyva</t>
  </si>
  <si>
    <t>Vészvilágító lámpatest LED-es kivitelben mennyezetre, álmennyezetbe szerelve központi akkumlátoros kivitelben jelmagyarázat szerint CL-313/R SLAVE/CB 24V 300277 nyaktag kihagyva</t>
  </si>
  <si>
    <t>Biztonsági lámpatest tűzcsap jelzésre LED-es kivitelben mennyezetre szerelve központi akkumlátoros kivitelben jelmagyarázat szerint CL-414 SLAVE/CB 24V 300272, Piktogram plexire tömlő
400-as lámpához (260 x 150mm) 11983 nyaktag kihagyva</t>
  </si>
  <si>
    <t>Biztonsági világítási központ, központi akkumlátoros kivitelben(pl.: Normalux c24-300) CL-24V CB címzett központ 300207</t>
  </si>
  <si>
    <t xml:space="preserve">SP6000+ és TM50W fehér szett 
</t>
  </si>
  <si>
    <t xml:space="preserve">Paradox DG75 beltéri mozgásérzékelő, vezetékes 
</t>
  </si>
  <si>
    <t xml:space="preserve">Bentel szirBEWAVE WS, beltér, vezetékes 
</t>
  </si>
  <si>
    <t xml:space="preserve">PS-128-3, kültér, vezetékes, 7 Ah akku (az akkumulátor nem tartozék) 
</t>
  </si>
  <si>
    <t xml:space="preserve">Bővítő ZX8SP 
</t>
  </si>
  <si>
    <t xml:space="preserve">Paradox fémdoboz 2 
</t>
  </si>
  <si>
    <t xml:space="preserve">16V AC 45VA transzformátor 
</t>
  </si>
  <si>
    <t xml:space="preserve">Lande LN-EUBOX12U5460-LG-1 fali rackszekrény 
</t>
  </si>
  <si>
    <t>F/FTP kábel Cat.6a 4x2xAWG23/1, 500MHz, LS0H-3, Dca, kék 
Excel FTP Cat 6 LSOH 250MHz lila (F/UTP) Adatkábel 4x2x23AWG SN095645</t>
  </si>
  <si>
    <t xml:space="preserve">router MikroTik RouterBOARD 2011UiAS-RM 
</t>
  </si>
  <si>
    <t xml:space="preserve">AP Wifi MikroTik cAP XL ac Access Point (RBCAPGI-5ACD2ND-XL) 
</t>
  </si>
  <si>
    <t xml:space="preserve">SWITCH MikroTik Cloud Router Switch CRS328-24P-4S+RM (POE) 
</t>
  </si>
  <si>
    <t xml:space="preserve">1U Gyűrűs Panel Excel Gyűrűspanel, 1U fekete kábelrendező 5 gyűrűv 
</t>
  </si>
  <si>
    <t xml:space="preserve">1U Patch Panel 24 portos CAT6 patch panel UTP 
</t>
  </si>
  <si>
    <t xml:space="preserve">1U Optikai Rendező Excel Optikai patch panel 1U MM SC duplex 12 port, 8 SC duplex toldóval töltve </t>
  </si>
  <si>
    <t xml:space="preserve">1U 230V elosztó Excel elosztósáv, rack szekrénybe építhető, 230 V AC betáplálású, 19''-os, 9 aljzattal, 3 m szerelt kábellel, 555-084 </t>
  </si>
  <si>
    <t xml:space="preserve">1U UPS Eaton 5P 1550i Rack UPS Nettó kedvezményes ár:Opcionális 460.000 Ft
</t>
  </si>
  <si>
    <t xml:space="preserve">Videomegfigyelő rendszer, kamera felszerelése tartó konzollal oldalfalra mennyezetre, (pl.: Dahua IPC-HFW2431S-S-0280B-S2, 4MP, 2,8mm, kültéri, H265+, IP67, IR30m, ICR, WDR, 3D DNR, SD, PoE, IK10) vagy vele egyenértékű) Dahua - IPC-HFW2441S-S-0280B </t>
  </si>
  <si>
    <r>
      <t xml:space="preserve">vizsgáló összekötő </t>
    </r>
    <r>
      <rPr>
        <sz val="11"/>
        <rFont val="Calibri"/>
        <family val="2"/>
      </rPr>
      <t>XBS MGOMS-01 Vizsgáló összekötő doboz fém ajtóval INOX</t>
    </r>
  </si>
  <si>
    <r>
      <t xml:space="preserve">felfogórúd </t>
    </r>
    <r>
      <rPr>
        <sz val="11"/>
        <rFont val="Calibri"/>
        <family val="2"/>
      </rPr>
      <t>PRÖPSTER Villámvédelmi levezető átm 16mm Felfogórúd alu 2m GT05014</t>
    </r>
  </si>
  <si>
    <r>
      <t xml:space="preserve">rúdtartó </t>
    </r>
    <r>
      <rPr>
        <sz val="11"/>
        <rFont val="Calibri"/>
        <family val="2"/>
      </rPr>
      <t xml:space="preserve">J.PRÖPSTER-103101 - Beton lábazat 16kg, M16 menettel </t>
    </r>
  </si>
  <si>
    <t>Csarnok</t>
  </si>
  <si>
    <t>Villanyszerelési munka - korszerűsítés, melgévő lámpatestek vezetékecseréje igény szerint (wifi hálózat és és újrafelszerelése)</t>
  </si>
  <si>
    <t>Öltözőépület összesen</t>
  </si>
  <si>
    <t>Csarnok összesen: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</si>
</sst>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.0\ _F_t_-;\-* #,##0.0\ _F_t_-;_-* &quot;-&quot;??\ _F_t_-;_-@_-"/>
    <numFmt numFmtId="171" formatCode="_-* #,##0\ _F_t_-;\-* #,##0\ _F_t_-;_-* &quot;-&quot;??\ _F_t_-;_-@_-"/>
    <numFmt numFmtId="172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erc time"/>
      <family val="0"/>
    </font>
    <font>
      <strike/>
      <sz val="10"/>
      <name val="terc time"/>
      <family val="0"/>
    </font>
    <font>
      <b/>
      <sz val="10"/>
      <name val="Times New Roman CE"/>
      <family val="0"/>
    </font>
    <font>
      <sz val="10"/>
      <name val="Arial"/>
      <family val="2"/>
    </font>
    <font>
      <sz val="10"/>
      <name val="Times New Roman CE"/>
      <family val="0"/>
    </font>
    <font>
      <b/>
      <sz val="10"/>
      <name val="terc time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erc time"/>
      <family val="0"/>
    </font>
    <font>
      <b/>
      <sz val="10"/>
      <color indexed="8"/>
      <name val="terc time"/>
      <family val="0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erc time"/>
      <family val="0"/>
    </font>
    <font>
      <b/>
      <sz val="10"/>
      <color theme="1"/>
      <name val="terc tim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Font="1" applyAlignment="1">
      <alignment/>
    </xf>
    <xf numFmtId="0" fontId="53" fillId="0" borderId="0" xfId="0" applyFont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5" fillId="0" borderId="10" xfId="0" applyFont="1" applyBorder="1" applyAlignment="1">
      <alignment vertical="top" wrapText="1"/>
    </xf>
    <xf numFmtId="0" fontId="55" fillId="0" borderId="0" xfId="0" applyFont="1" applyAlignment="1">
      <alignment vertical="top" wrapText="1"/>
    </xf>
    <xf numFmtId="0" fontId="55" fillId="0" borderId="10" xfId="0" applyFont="1" applyBorder="1" applyAlignment="1">
      <alignment horizontal="right" vertical="top" wrapText="1"/>
    </xf>
    <xf numFmtId="0" fontId="53" fillId="0" borderId="0" xfId="0" applyFont="1" applyAlignment="1">
      <alignment horizontal="right" vertical="top" wrapText="1"/>
    </xf>
    <xf numFmtId="0" fontId="54" fillId="0" borderId="10" xfId="0" applyFont="1" applyBorder="1" applyAlignment="1">
      <alignment horizontal="right" vertical="top" wrapText="1"/>
    </xf>
    <xf numFmtId="0" fontId="55" fillId="0" borderId="10" xfId="0" applyFont="1" applyBorder="1" applyAlignment="1">
      <alignment horizontal="left" vertical="top" wrapText="1"/>
    </xf>
    <xf numFmtId="0" fontId="53" fillId="0" borderId="0" xfId="0" applyFont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top" wrapText="1"/>
    </xf>
    <xf numFmtId="0" fontId="56" fillId="0" borderId="0" xfId="0" applyFont="1" applyAlignment="1">
      <alignment vertical="top"/>
    </xf>
    <xf numFmtId="0" fontId="56" fillId="0" borderId="0" xfId="0" applyFont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0" xfId="0" applyFont="1" applyAlignment="1">
      <alignment vertical="top"/>
    </xf>
    <xf numFmtId="0" fontId="56" fillId="0" borderId="11" xfId="0" applyFont="1" applyBorder="1" applyAlignment="1">
      <alignment vertical="top"/>
    </xf>
    <xf numFmtId="10" fontId="56" fillId="0" borderId="11" xfId="0" applyNumberFormat="1" applyFont="1" applyBorder="1" applyAlignment="1">
      <alignment vertical="top"/>
    </xf>
    <xf numFmtId="0" fontId="56" fillId="0" borderId="0" xfId="0" applyFont="1" applyAlignment="1">
      <alignment horizontal="left" vertical="top"/>
    </xf>
    <xf numFmtId="0" fontId="56" fillId="0" borderId="11" xfId="0" applyFont="1" applyBorder="1" applyAlignment="1">
      <alignment horizontal="right" vertical="top"/>
    </xf>
    <xf numFmtId="3" fontId="55" fillId="0" borderId="10" xfId="0" applyNumberFormat="1" applyFont="1" applyBorder="1" applyAlignment="1">
      <alignment horizontal="right" vertical="top" wrapText="1"/>
    </xf>
    <xf numFmtId="3" fontId="53" fillId="0" borderId="0" xfId="0" applyNumberFormat="1" applyFont="1" applyAlignment="1">
      <alignment horizontal="right" vertical="top" wrapText="1"/>
    </xf>
    <xf numFmtId="3" fontId="54" fillId="0" borderId="10" xfId="0" applyNumberFormat="1" applyFont="1" applyBorder="1" applyAlignment="1">
      <alignment horizontal="right" vertical="top" wrapText="1"/>
    </xf>
    <xf numFmtId="3" fontId="55" fillId="0" borderId="10" xfId="0" applyNumberFormat="1" applyFont="1" applyBorder="1" applyAlignment="1">
      <alignment vertical="top" wrapText="1"/>
    </xf>
    <xf numFmtId="3" fontId="53" fillId="0" borderId="0" xfId="0" applyNumberFormat="1" applyFont="1" applyAlignment="1">
      <alignment vertical="top" wrapText="1"/>
    </xf>
    <xf numFmtId="3" fontId="54" fillId="0" borderId="10" xfId="0" applyNumberFormat="1" applyFont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171" fontId="57" fillId="0" borderId="10" xfId="40" applyNumberFormat="1" applyFont="1" applyBorder="1" applyAlignment="1">
      <alignment horizontal="right" vertical="top" wrapText="1"/>
    </xf>
    <xf numFmtId="171" fontId="56" fillId="0" borderId="0" xfId="40" applyNumberFormat="1" applyFont="1" applyAlignment="1">
      <alignment vertical="top" wrapText="1"/>
    </xf>
    <xf numFmtId="171" fontId="57" fillId="0" borderId="10" xfId="40" applyNumberFormat="1" applyFont="1" applyBorder="1" applyAlignment="1">
      <alignment vertical="top" wrapText="1"/>
    </xf>
    <xf numFmtId="171" fontId="56" fillId="0" borderId="11" xfId="40" applyNumberFormat="1" applyFont="1" applyBorder="1" applyAlignment="1">
      <alignment vertical="top"/>
    </xf>
    <xf numFmtId="0" fontId="57" fillId="0" borderId="0" xfId="0" applyFont="1" applyAlignment="1">
      <alignment vertical="top"/>
    </xf>
    <xf numFmtId="171" fontId="53" fillId="0" borderId="0" xfId="40" applyNumberFormat="1" applyFont="1" applyAlignment="1">
      <alignment horizontal="right" vertical="top" wrapText="1"/>
    </xf>
    <xf numFmtId="171" fontId="53" fillId="0" borderId="0" xfId="40" applyNumberFormat="1" applyFont="1" applyAlignment="1">
      <alignment vertical="top" wrapText="1"/>
    </xf>
    <xf numFmtId="171" fontId="54" fillId="0" borderId="10" xfId="4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49" fillId="0" borderId="0" xfId="0" applyFont="1" applyAlignment="1">
      <alignment wrapText="1"/>
    </xf>
    <xf numFmtId="171" fontId="0" fillId="0" borderId="0" xfId="40" applyNumberFormat="1" applyFont="1" applyAlignment="1">
      <alignment wrapText="1"/>
    </xf>
    <xf numFmtId="0" fontId="0" fillId="0" borderId="12" xfId="0" applyBorder="1" applyAlignment="1">
      <alignment wrapText="1"/>
    </xf>
    <xf numFmtId="0" fontId="49" fillId="0" borderId="12" xfId="0" applyFont="1" applyBorder="1" applyAlignment="1">
      <alignment wrapText="1"/>
    </xf>
    <xf numFmtId="171" fontId="49" fillId="0" borderId="12" xfId="40" applyNumberFormat="1" applyFont="1" applyBorder="1" applyAlignment="1">
      <alignment wrapText="1"/>
    </xf>
    <xf numFmtId="171" fontId="0" fillId="0" borderId="0" xfId="40" applyNumberFormat="1" applyFont="1" applyAlignment="1">
      <alignment/>
    </xf>
    <xf numFmtId="0" fontId="4" fillId="0" borderId="0" xfId="0" applyFont="1" applyFill="1" applyAlignment="1">
      <alignment vertical="top" wrapText="1"/>
    </xf>
    <xf numFmtId="171" fontId="0" fillId="0" borderId="0" xfId="0" applyNumberFormat="1" applyBorder="1" applyAlignment="1">
      <alignment/>
    </xf>
    <xf numFmtId="3" fontId="3" fillId="0" borderId="0" xfId="0" applyNumberFormat="1" applyFont="1" applyFill="1" applyAlignment="1">
      <alignment horizontal="left" vertical="top" wrapText="1"/>
    </xf>
    <xf numFmtId="49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 wrapText="1"/>
    </xf>
    <xf numFmtId="0" fontId="0" fillId="0" borderId="13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9" fillId="0" borderId="13" xfId="0" applyFont="1" applyBorder="1" applyAlignment="1">
      <alignment vertical="center" wrapText="1"/>
    </xf>
    <xf numFmtId="0" fontId="0" fillId="0" borderId="0" xfId="0" applyNumberFormat="1" applyFill="1" applyBorder="1" applyAlignment="1">
      <alignment/>
    </xf>
    <xf numFmtId="0" fontId="3" fillId="0" borderId="0" xfId="0" applyFont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center" wrapText="1"/>
    </xf>
    <xf numFmtId="3" fontId="7" fillId="0" borderId="0" xfId="0" applyNumberFormat="1" applyFont="1" applyAlignment="1">
      <alignment vertical="top" wrapText="1"/>
    </xf>
    <xf numFmtId="0" fontId="3" fillId="0" borderId="0" xfId="0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3" fontId="8" fillId="0" borderId="1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center" wrapText="1"/>
    </xf>
    <xf numFmtId="3" fontId="33" fillId="0" borderId="0" xfId="0" applyNumberFormat="1" applyFont="1" applyAlignment="1">
      <alignment horizont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3" fontId="33" fillId="0" borderId="10" xfId="0" applyNumberFormat="1" applyFont="1" applyBorder="1" applyAlignment="1">
      <alignment/>
    </xf>
    <xf numFmtId="0" fontId="9" fillId="0" borderId="0" xfId="0" applyFont="1" applyFill="1" applyAlignment="1">
      <alignment wrapText="1"/>
    </xf>
    <xf numFmtId="0" fontId="55" fillId="0" borderId="14" xfId="0" applyFont="1" applyBorder="1" applyAlignment="1">
      <alignment vertical="top" wrapText="1"/>
    </xf>
    <xf numFmtId="0" fontId="55" fillId="0" borderId="14" xfId="0" applyNumberFormat="1" applyFont="1" applyBorder="1" applyAlignment="1">
      <alignment horizontal="right" vertical="top" wrapText="1"/>
    </xf>
    <xf numFmtId="3" fontId="55" fillId="0" borderId="14" xfId="0" applyNumberFormat="1" applyFont="1" applyBorder="1" applyAlignment="1">
      <alignment vertical="top" wrapText="1"/>
    </xf>
    <xf numFmtId="3" fontId="55" fillId="0" borderId="14" xfId="0" applyNumberFormat="1" applyFont="1" applyBorder="1" applyAlignment="1">
      <alignment horizontal="right" vertical="top" wrapText="1"/>
    </xf>
    <xf numFmtId="0" fontId="57" fillId="0" borderId="0" xfId="0" applyFont="1" applyBorder="1" applyAlignment="1">
      <alignment vertical="top" wrapText="1"/>
    </xf>
    <xf numFmtId="171" fontId="57" fillId="0" borderId="0" xfId="40" applyNumberFormat="1" applyFont="1" applyBorder="1" applyAlignment="1">
      <alignment horizontal="right" vertical="top" wrapText="1"/>
    </xf>
    <xf numFmtId="171" fontId="57" fillId="0" borderId="0" xfId="40" applyNumberFormat="1" applyFont="1" applyBorder="1" applyAlignment="1">
      <alignment vertical="top" wrapText="1"/>
    </xf>
    <xf numFmtId="0" fontId="56" fillId="0" borderId="0" xfId="0" applyFont="1" applyAlignment="1">
      <alignment vertical="top"/>
    </xf>
    <xf numFmtId="0" fontId="0" fillId="0" borderId="0" xfId="0" applyAlignment="1">
      <alignment vertical="top"/>
    </xf>
    <xf numFmtId="0" fontId="56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71" fontId="56" fillId="0" borderId="12" xfId="40" applyNumberFormat="1" applyFont="1" applyBorder="1" applyAlignment="1">
      <alignment horizontal="center" vertical="top"/>
    </xf>
    <xf numFmtId="171" fontId="56" fillId="0" borderId="11" xfId="40" applyNumberFormat="1" applyFont="1" applyBorder="1" applyAlignment="1">
      <alignment horizontal="center" vertical="top"/>
    </xf>
    <xf numFmtId="171" fontId="56" fillId="0" borderId="10" xfId="40" applyNumberFormat="1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0" fontId="57" fillId="0" borderId="0" xfId="0" applyFont="1" applyAlignment="1">
      <alignment vertical="top"/>
    </xf>
    <xf numFmtId="0" fontId="57" fillId="0" borderId="0" xfId="0" applyFont="1" applyAlignment="1">
      <alignment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19">
      <selection activeCell="E33" sqref="E33"/>
    </sheetView>
  </sheetViews>
  <sheetFormatPr defaultColWidth="9.140625" defaultRowHeight="15"/>
  <cols>
    <col min="1" max="1" width="36.421875" style="12" customWidth="1"/>
    <col min="2" max="2" width="10.7109375" style="12" customWidth="1"/>
    <col min="3" max="4" width="15.7109375" style="12" customWidth="1"/>
    <col min="5" max="16384" width="8.8515625" style="12" customWidth="1"/>
  </cols>
  <sheetData>
    <row r="1" spans="1:4" s="15" customFormat="1" ht="15">
      <c r="A1" s="105"/>
      <c r="B1" s="98"/>
      <c r="C1" s="98"/>
      <c r="D1" s="98"/>
    </row>
    <row r="2" spans="1:4" s="15" customFormat="1" ht="61.5" customHeight="1">
      <c r="A2" s="106" t="s">
        <v>193</v>
      </c>
      <c r="B2" s="98"/>
      <c r="C2" s="98"/>
      <c r="D2" s="98"/>
    </row>
    <row r="3" spans="1:4" s="15" customFormat="1" ht="15">
      <c r="A3" s="105"/>
      <c r="B3" s="98"/>
      <c r="C3" s="98"/>
      <c r="D3" s="98"/>
    </row>
    <row r="4" spans="1:4" ht="15">
      <c r="A4" s="97"/>
      <c r="B4" s="98"/>
      <c r="C4" s="98"/>
      <c r="D4" s="98"/>
    </row>
    <row r="5" spans="1:4" ht="15">
      <c r="A5" s="97"/>
      <c r="B5" s="98"/>
      <c r="C5" s="98"/>
      <c r="D5" s="98"/>
    </row>
    <row r="6" spans="1:4" ht="15">
      <c r="A6" s="97"/>
      <c r="B6" s="98"/>
      <c r="C6" s="98"/>
      <c r="D6" s="98"/>
    </row>
    <row r="7" spans="1:4" ht="15">
      <c r="A7" s="97"/>
      <c r="B7" s="98"/>
      <c r="C7" s="98"/>
      <c r="D7" s="98"/>
    </row>
    <row r="9" ht="15">
      <c r="C9" s="12" t="s">
        <v>74</v>
      </c>
    </row>
    <row r="10" ht="15">
      <c r="C10" s="12" t="s">
        <v>74</v>
      </c>
    </row>
    <row r="11" ht="15">
      <c r="C11" s="12" t="s">
        <v>192</v>
      </c>
    </row>
    <row r="13" ht="15">
      <c r="A13" s="12" t="s">
        <v>74</v>
      </c>
    </row>
    <row r="14" ht="15">
      <c r="A14" s="12" t="s">
        <v>74</v>
      </c>
    </row>
    <row r="15" ht="15">
      <c r="A15" s="12" t="s">
        <v>75</v>
      </c>
    </row>
    <row r="16" ht="15">
      <c r="A16" s="12" t="s">
        <v>147</v>
      </c>
    </row>
    <row r="17" ht="15">
      <c r="A17" s="33" t="s">
        <v>148</v>
      </c>
    </row>
    <row r="20" ht="15">
      <c r="A20" s="12" t="s">
        <v>76</v>
      </c>
    </row>
    <row r="22" spans="1:4" ht="15">
      <c r="A22" s="99" t="s">
        <v>77</v>
      </c>
      <c r="B22" s="100"/>
      <c r="C22" s="100"/>
      <c r="D22" s="100"/>
    </row>
    <row r="23" spans="1:4" ht="15">
      <c r="A23" s="16" t="s">
        <v>78</v>
      </c>
      <c r="B23" s="16"/>
      <c r="C23" s="19" t="s">
        <v>79</v>
      </c>
      <c r="D23" s="19" t="s">
        <v>80</v>
      </c>
    </row>
    <row r="24" spans="1:4" ht="15">
      <c r="A24" s="16" t="s">
        <v>81</v>
      </c>
      <c r="B24" s="16"/>
      <c r="C24" s="32">
        <f>ROUND(SUM(Összesítő!B11:B13),0)</f>
        <v>0</v>
      </c>
      <c r="D24" s="32">
        <f>ROUND(SUM(Összesítő!C11:C13),0)</f>
        <v>0</v>
      </c>
    </row>
    <row r="25" spans="1:4" ht="15">
      <c r="A25" s="16" t="s">
        <v>82</v>
      </c>
      <c r="B25" s="16"/>
      <c r="C25" s="32">
        <f>ROUND(C24,0)</f>
        <v>0</v>
      </c>
      <c r="D25" s="32">
        <f>ROUND(D24,0)</f>
        <v>0</v>
      </c>
    </row>
    <row r="26" spans="1:4" ht="15">
      <c r="A26" s="12" t="s">
        <v>83</v>
      </c>
      <c r="C26" s="101">
        <f>ROUND(C25+D25,0)</f>
        <v>0</v>
      </c>
      <c r="D26" s="101"/>
    </row>
    <row r="27" spans="1:4" ht="15">
      <c r="A27" s="16" t="s">
        <v>84</v>
      </c>
      <c r="B27" s="17">
        <v>0.27</v>
      </c>
      <c r="C27" s="102">
        <f>ROUND(C26*B27,0)</f>
        <v>0</v>
      </c>
      <c r="D27" s="102"/>
    </row>
    <row r="28" spans="1:4" ht="15">
      <c r="A28" s="16" t="s">
        <v>85</v>
      </c>
      <c r="B28" s="16"/>
      <c r="C28" s="103">
        <f>ROUND(C26+C27,0)</f>
        <v>0</v>
      </c>
      <c r="D28" s="103"/>
    </row>
    <row r="32" spans="2:3" ht="15">
      <c r="B32" s="104" t="s">
        <v>86</v>
      </c>
      <c r="C32" s="104"/>
    </row>
    <row r="34" ht="15">
      <c r="A34" s="18"/>
    </row>
    <row r="35" ht="15">
      <c r="A35" s="18"/>
    </row>
    <row r="36" ht="15">
      <c r="A36" s="18"/>
    </row>
  </sheetData>
  <sheetProtection/>
  <mergeCells count="12"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  <mergeCell ref="B32:C32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F2" sqref="F2"/>
    </sheetView>
  </sheetViews>
  <sheetFormatPr defaultColWidth="9.140625" defaultRowHeight="15"/>
  <cols>
    <col min="2" max="2" width="27.140625" style="0" customWidth="1"/>
    <col min="5" max="5" width="15.140625" style="0" bestFit="1" customWidth="1"/>
    <col min="6" max="6" width="13.7109375" style="0" bestFit="1" customWidth="1"/>
    <col min="7" max="7" width="11.00390625" style="0" bestFit="1" customWidth="1"/>
    <col min="8" max="8" width="9.57421875" style="0" bestFit="1" customWidth="1"/>
  </cols>
  <sheetData>
    <row r="1" spans="1:8" ht="28.5">
      <c r="A1" s="38" t="s">
        <v>3</v>
      </c>
      <c r="B1" s="38" t="s">
        <v>5</v>
      </c>
      <c r="C1" s="38" t="s">
        <v>6</v>
      </c>
      <c r="D1" s="38" t="s">
        <v>7</v>
      </c>
      <c r="E1" s="38" t="s">
        <v>8</v>
      </c>
      <c r="F1" s="38" t="s">
        <v>9</v>
      </c>
      <c r="G1" s="38" t="s">
        <v>10</v>
      </c>
      <c r="H1" s="38" t="s">
        <v>11</v>
      </c>
    </row>
    <row r="2" spans="1:8" ht="14.25">
      <c r="A2">
        <v>1</v>
      </c>
      <c r="B2" t="s">
        <v>157</v>
      </c>
      <c r="C2">
        <v>1</v>
      </c>
      <c r="D2" t="s">
        <v>100</v>
      </c>
      <c r="E2" s="43"/>
      <c r="F2" s="43"/>
      <c r="G2" s="39">
        <f>ROUND(C2*E2,0)</f>
        <v>0</v>
      </c>
      <c r="H2" s="39">
        <f>ROUND(C2*F2,0)</f>
        <v>0</v>
      </c>
    </row>
    <row r="4" spans="1:8" ht="14.25">
      <c r="A4" s="40"/>
      <c r="B4" s="41" t="s">
        <v>16</v>
      </c>
      <c r="C4" s="41"/>
      <c r="D4" s="41"/>
      <c r="E4" s="42"/>
      <c r="F4" s="42"/>
      <c r="G4" s="42">
        <f>SUM(G2:G3)</f>
        <v>0</v>
      </c>
      <c r="H4" s="42">
        <f>SUM(H2:H3)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36.421875" style="13" customWidth="1"/>
    <col min="2" max="3" width="20.7109375" style="30" customWidth="1"/>
    <col min="4" max="16384" width="8.8515625" style="13" customWidth="1"/>
  </cols>
  <sheetData>
    <row r="1" spans="1:3" s="14" customFormat="1" ht="15">
      <c r="A1" s="14" t="s">
        <v>0</v>
      </c>
      <c r="B1" s="29" t="s">
        <v>1</v>
      </c>
      <c r="C1" s="29" t="s">
        <v>2</v>
      </c>
    </row>
    <row r="2" spans="1:3" s="94" customFormat="1" ht="15">
      <c r="A2" s="94" t="s">
        <v>222</v>
      </c>
      <c r="B2" s="95"/>
      <c r="C2" s="95"/>
    </row>
    <row r="3" spans="1:3" ht="15">
      <c r="A3" s="13" t="s">
        <v>17</v>
      </c>
      <c r="B3" s="30">
        <f>'Irtás, föld- és sziklamunka'!H4</f>
        <v>0</v>
      </c>
      <c r="C3" s="30">
        <f>'Irtás, föld- és sziklamunka'!I4</f>
        <v>0</v>
      </c>
    </row>
    <row r="4" spans="1:3" ht="15">
      <c r="A4" s="13" t="s">
        <v>35</v>
      </c>
      <c r="B4" s="30">
        <f>'Falazás és egyéb kőműves munkák'!H20</f>
        <v>0</v>
      </c>
      <c r="C4" s="30">
        <f>'Falazás és egyéb kőműves munkák'!I20</f>
        <v>0</v>
      </c>
    </row>
    <row r="5" spans="1:3" ht="15">
      <c r="A5" s="13" t="s">
        <v>73</v>
      </c>
      <c r="B5" s="30">
        <f>'Elektromos energia ellátás, vil'!H114</f>
        <v>0</v>
      </c>
      <c r="C5" s="30">
        <f>'Elektromos energia ellátás, vil'!I114</f>
        <v>0</v>
      </c>
    </row>
    <row r="6" spans="1:3" ht="15">
      <c r="A6" s="13" t="s">
        <v>136</v>
      </c>
      <c r="B6" s="30">
        <f>+Villámvédelem!K10</f>
        <v>0</v>
      </c>
      <c r="C6" s="30">
        <f>+Villámvédelem!L10</f>
        <v>0</v>
      </c>
    </row>
    <row r="7" spans="1:3" ht="15">
      <c r="A7" s="13" t="s">
        <v>172</v>
      </c>
      <c r="B7" s="30">
        <f>+Opcionális!G6</f>
        <v>0</v>
      </c>
      <c r="C7" s="30">
        <f>+Opcionális!H6</f>
        <v>0</v>
      </c>
    </row>
    <row r="8" spans="1:3" ht="15">
      <c r="A8" s="13" t="s">
        <v>190</v>
      </c>
      <c r="B8" s="30">
        <f>Napelem!F12</f>
        <v>0</v>
      </c>
      <c r="C8" s="30">
        <f>Napelem!G12</f>
        <v>0</v>
      </c>
    </row>
    <row r="9" spans="1:3" ht="15">
      <c r="A9" s="13" t="s">
        <v>156</v>
      </c>
      <c r="B9" s="30">
        <f>+Automatika!G4</f>
        <v>0</v>
      </c>
      <c r="C9" s="30">
        <f>+Automatika!H4</f>
        <v>0</v>
      </c>
    </row>
    <row r="11" spans="1:3" s="14" customFormat="1" ht="15">
      <c r="A11" s="14" t="s">
        <v>225</v>
      </c>
      <c r="B11" s="31">
        <f>ROUND(SUM(B3:B9),0)</f>
        <v>0</v>
      </c>
      <c r="C11" s="31">
        <f>ROUND(SUM(C3:C9),0)</f>
        <v>0</v>
      </c>
    </row>
    <row r="12" spans="2:3" s="94" customFormat="1" ht="15">
      <c r="B12" s="96"/>
      <c r="C12" s="96"/>
    </row>
    <row r="13" spans="1:3" s="14" customFormat="1" ht="15">
      <c r="A13" s="14" t="s">
        <v>224</v>
      </c>
      <c r="B13" s="31">
        <f>'Öltöző_átalány szerelés'!H4</f>
        <v>0</v>
      </c>
      <c r="C13" s="31">
        <f>'Öltöző_átalány szerelés'!I4</f>
        <v>0</v>
      </c>
    </row>
  </sheetData>
  <sheetProtection/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="70" zoomScaleNormal="70" zoomScalePageLayoutView="0" workbookViewId="0" topLeftCell="A1">
      <selection activeCell="F2" sqref="F2:G2"/>
    </sheetView>
  </sheetViews>
  <sheetFormatPr defaultColWidth="9.140625" defaultRowHeight="15"/>
  <cols>
    <col min="3" max="3" width="51.8515625" style="0" customWidth="1"/>
    <col min="6" max="7" width="9.28125" style="0" bestFit="1" customWidth="1"/>
    <col min="8" max="9" width="12.7109375" style="0" customWidth="1"/>
  </cols>
  <sheetData>
    <row r="1" spans="1:9" ht="26.25">
      <c r="A1" s="8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9">
      <c r="A2" s="9">
        <v>1</v>
      </c>
      <c r="B2" s="1"/>
      <c r="C2" s="1" t="s">
        <v>223</v>
      </c>
      <c r="D2" s="34">
        <v>963</v>
      </c>
      <c r="E2" s="35" t="s">
        <v>13</v>
      </c>
      <c r="F2" s="34"/>
      <c r="G2" s="34"/>
      <c r="H2" s="34">
        <f>ROUND(D2*F2,0)</f>
        <v>0</v>
      </c>
      <c r="I2" s="34">
        <f>ROUND(D2*G2,0)</f>
        <v>0</v>
      </c>
    </row>
    <row r="3" spans="1:9" ht="14.25">
      <c r="A3" s="9"/>
      <c r="B3" s="1"/>
      <c r="C3" s="1"/>
      <c r="D3" s="34"/>
      <c r="E3" s="35"/>
      <c r="F3" s="34"/>
      <c r="G3" s="34"/>
      <c r="H3" s="34"/>
      <c r="I3" s="34"/>
    </row>
    <row r="4" spans="1:9" ht="14.25">
      <c r="A4" s="10"/>
      <c r="B4" s="2"/>
      <c r="C4" s="2" t="s">
        <v>16</v>
      </c>
      <c r="D4" s="7"/>
      <c r="E4" s="2"/>
      <c r="F4" s="7"/>
      <c r="G4" s="7"/>
      <c r="H4" s="36">
        <f>ROUND(SUM(H2:H3),0)</f>
        <v>0</v>
      </c>
      <c r="I4" s="36">
        <f>ROUND(SUM(I2:I3),0)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"/>
  <sheetViews>
    <sheetView zoomScale="115" zoomScaleNormal="115" zoomScalePageLayoutView="0" workbookViewId="0" topLeftCell="A1">
      <selection activeCell="G9" sqref="G9"/>
    </sheetView>
  </sheetViews>
  <sheetFormatPr defaultColWidth="9.140625" defaultRowHeight="15"/>
  <cols>
    <col min="1" max="1" width="4.28125" style="9" customWidth="1"/>
    <col min="2" max="2" width="9.28125" style="1" customWidth="1"/>
    <col min="3" max="3" width="36.7109375" style="1" customWidth="1"/>
    <col min="4" max="4" width="6.7109375" style="6" customWidth="1"/>
    <col min="5" max="5" width="6.7109375" style="1" customWidth="1"/>
    <col min="6" max="6" width="9.421875" style="6" bestFit="1" customWidth="1"/>
    <col min="7" max="7" width="8.28125" style="6" customWidth="1"/>
    <col min="8" max="8" width="10.28125" style="6" customWidth="1"/>
    <col min="9" max="9" width="14.7109375" style="6" bestFit="1" customWidth="1"/>
    <col min="10" max="10" width="15.7109375" style="1" customWidth="1"/>
    <col min="11" max="16384" width="8.8515625" style="1" customWidth="1"/>
  </cols>
  <sheetData>
    <row r="1" spans="1:9" s="4" customFormat="1" ht="26.25">
      <c r="A1" s="8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2.5">
      <c r="A2" s="9">
        <v>1</v>
      </c>
      <c r="B2" s="1" t="s">
        <v>12</v>
      </c>
      <c r="C2" s="1" t="s">
        <v>14</v>
      </c>
      <c r="D2" s="34">
        <v>120</v>
      </c>
      <c r="E2" s="35" t="s">
        <v>13</v>
      </c>
      <c r="F2" s="34">
        <v>0</v>
      </c>
      <c r="G2" s="34"/>
      <c r="H2" s="34">
        <f>ROUND(D2*F2,0)</f>
        <v>0</v>
      </c>
      <c r="I2" s="34">
        <f>ROUND(D2*G2,0)</f>
        <v>0</v>
      </c>
    </row>
    <row r="3" spans="4:9" ht="12.75">
      <c r="D3" s="34"/>
      <c r="E3" s="35"/>
      <c r="F3" s="34"/>
      <c r="G3" s="34"/>
      <c r="H3" s="34"/>
      <c r="I3" s="34"/>
    </row>
    <row r="4" spans="1:9" s="11" customFormat="1" ht="12.75">
      <c r="A4" s="10"/>
      <c r="B4" s="2"/>
      <c r="C4" s="2" t="s">
        <v>16</v>
      </c>
      <c r="D4" s="7"/>
      <c r="E4" s="2"/>
      <c r="F4" s="7"/>
      <c r="G4" s="7"/>
      <c r="H4" s="36">
        <f>ROUND(SUM(H2:H3),0)</f>
        <v>0</v>
      </c>
      <c r="I4" s="36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G14" sqref="G14:G18"/>
    </sheetView>
  </sheetViews>
  <sheetFormatPr defaultColWidth="9.140625" defaultRowHeight="15"/>
  <cols>
    <col min="1" max="1" width="4.28125" style="9" customWidth="1"/>
    <col min="2" max="2" width="9.28125" style="1" customWidth="1"/>
    <col min="3" max="3" width="36.7109375" style="1" customWidth="1"/>
    <col min="4" max="4" width="6.7109375" style="21" customWidth="1"/>
    <col min="5" max="5" width="6.7109375" style="24" customWidth="1"/>
    <col min="6" max="7" width="8.28125" style="21" customWidth="1"/>
    <col min="8" max="9" width="10.28125" style="21" customWidth="1"/>
    <col min="10" max="10" width="15.7109375" style="1" customWidth="1"/>
    <col min="11" max="16384" width="8.8515625" style="1" customWidth="1"/>
  </cols>
  <sheetData>
    <row r="1" spans="1:9" s="4" customFormat="1" ht="26.25">
      <c r="A1" s="8" t="s">
        <v>3</v>
      </c>
      <c r="B1" s="3" t="s">
        <v>4</v>
      </c>
      <c r="C1" s="3" t="s">
        <v>5</v>
      </c>
      <c r="D1" s="20" t="s">
        <v>6</v>
      </c>
      <c r="E1" s="23" t="s">
        <v>7</v>
      </c>
      <c r="F1" s="20" t="s">
        <v>8</v>
      </c>
      <c r="G1" s="20" t="s">
        <v>9</v>
      </c>
      <c r="H1" s="20" t="s">
        <v>10</v>
      </c>
      <c r="I1" s="20" t="s">
        <v>11</v>
      </c>
    </row>
    <row r="2" spans="1:9" ht="26.25">
      <c r="A2" s="9">
        <v>1</v>
      </c>
      <c r="B2" s="1" t="s">
        <v>18</v>
      </c>
      <c r="C2" s="1" t="s">
        <v>19</v>
      </c>
      <c r="D2" s="21">
        <v>2</v>
      </c>
      <c r="E2" s="24" t="s">
        <v>15</v>
      </c>
      <c r="F2" s="21">
        <v>0</v>
      </c>
      <c r="H2" s="21">
        <f>ROUND(D2*F2,0)</f>
        <v>0</v>
      </c>
      <c r="I2" s="21">
        <f>ROUND(D2*G2,0)</f>
        <v>0</v>
      </c>
    </row>
    <row r="4" spans="1:9" ht="26.25">
      <c r="A4" s="9">
        <v>2</v>
      </c>
      <c r="B4" s="1" t="s">
        <v>20</v>
      </c>
      <c r="C4" s="1" t="s">
        <v>21</v>
      </c>
      <c r="D4" s="21">
        <v>2</v>
      </c>
      <c r="E4" s="24" t="s">
        <v>15</v>
      </c>
      <c r="F4" s="21">
        <v>0</v>
      </c>
      <c r="H4" s="21">
        <f>ROUND(D4*F4,0)</f>
        <v>0</v>
      </c>
      <c r="I4" s="21">
        <f>ROUND(D4*G4,0)</f>
        <v>0</v>
      </c>
    </row>
    <row r="6" spans="1:9" ht="39">
      <c r="A6" s="9">
        <v>3</v>
      </c>
      <c r="B6" s="1" t="s">
        <v>22</v>
      </c>
      <c r="C6" s="1" t="s">
        <v>23</v>
      </c>
      <c r="D6" s="21">
        <v>0</v>
      </c>
      <c r="E6" s="24" t="s">
        <v>15</v>
      </c>
      <c r="F6" s="21">
        <v>0</v>
      </c>
      <c r="G6" s="21">
        <v>0</v>
      </c>
      <c r="H6" s="21">
        <f>ROUND(D6*F6,0)</f>
        <v>0</v>
      </c>
      <c r="I6" s="21">
        <f>ROUND(D6*G6,0)</f>
        <v>0</v>
      </c>
    </row>
    <row r="8" spans="1:9" ht="26.25">
      <c r="A8" s="9">
        <v>4</v>
      </c>
      <c r="B8" s="1" t="s">
        <v>24</v>
      </c>
      <c r="C8" s="1" t="s">
        <v>169</v>
      </c>
      <c r="D8" s="21">
        <v>350</v>
      </c>
      <c r="E8" s="24" t="s">
        <v>13</v>
      </c>
      <c r="F8" s="21">
        <v>0</v>
      </c>
      <c r="G8" s="21">
        <v>0</v>
      </c>
      <c r="H8" s="21">
        <f>ROUND(D8*F8,0)</f>
        <v>0</v>
      </c>
      <c r="I8" s="21">
        <f>ROUND(D8*G8,0)</f>
        <v>0</v>
      </c>
    </row>
    <row r="9" ht="12.75">
      <c r="G9" s="21">
        <v>0</v>
      </c>
    </row>
    <row r="10" spans="1:9" ht="26.25">
      <c r="A10" s="9">
        <v>5</v>
      </c>
      <c r="B10" s="1" t="s">
        <v>25</v>
      </c>
      <c r="C10" s="1" t="s">
        <v>26</v>
      </c>
      <c r="D10" s="21">
        <f>+'Elektromos energia ellátás, vil'!D14</f>
        <v>70</v>
      </c>
      <c r="E10" s="24" t="s">
        <v>15</v>
      </c>
      <c r="F10" s="21">
        <v>0</v>
      </c>
      <c r="G10" s="21">
        <v>0</v>
      </c>
      <c r="H10" s="21">
        <f>ROUND(D10*F10,0)</f>
        <v>0</v>
      </c>
      <c r="I10" s="21">
        <f>ROUND(D10*G10,0)</f>
        <v>0</v>
      </c>
    </row>
    <row r="11" ht="12.75">
      <c r="G11" s="21">
        <v>0</v>
      </c>
    </row>
    <row r="12" spans="1:9" ht="39">
      <c r="A12" s="9">
        <v>6</v>
      </c>
      <c r="B12" s="1" t="s">
        <v>27</v>
      </c>
      <c r="C12" s="1" t="s">
        <v>28</v>
      </c>
      <c r="D12" s="21">
        <v>20</v>
      </c>
      <c r="E12" s="24" t="s">
        <v>15</v>
      </c>
      <c r="F12" s="21">
        <v>0</v>
      </c>
      <c r="G12" s="21">
        <v>0</v>
      </c>
      <c r="H12" s="21">
        <f>ROUND(D12*F12,0)</f>
        <v>0</v>
      </c>
      <c r="I12" s="21">
        <f>ROUND(D12*G12,0)</f>
        <v>0</v>
      </c>
    </row>
    <row r="14" spans="1:9" ht="26.25">
      <c r="A14" s="9">
        <v>7</v>
      </c>
      <c r="B14" s="1" t="s">
        <v>29</v>
      </c>
      <c r="C14" s="1" t="s">
        <v>30</v>
      </c>
      <c r="D14" s="21">
        <f>+D8</f>
        <v>350</v>
      </c>
      <c r="E14" s="24" t="s">
        <v>13</v>
      </c>
      <c r="F14" s="21">
        <v>0</v>
      </c>
      <c r="H14" s="21">
        <f>ROUND(D14*F14,0)</f>
        <v>0</v>
      </c>
      <c r="I14" s="21">
        <f>ROUND(D14*G14,0)</f>
        <v>0</v>
      </c>
    </row>
    <row r="16" spans="1:9" ht="26.25">
      <c r="A16" s="9">
        <v>8</v>
      </c>
      <c r="B16" s="1" t="s">
        <v>31</v>
      </c>
      <c r="C16" s="1" t="s">
        <v>32</v>
      </c>
      <c r="D16" s="21">
        <f>+D10</f>
        <v>70</v>
      </c>
      <c r="E16" s="24" t="s">
        <v>15</v>
      </c>
      <c r="F16" s="21">
        <v>0</v>
      </c>
      <c r="H16" s="21">
        <f>ROUND(D16*F16,0)</f>
        <v>0</v>
      </c>
      <c r="I16" s="21">
        <f>ROUND(D16*G16,0)</f>
        <v>0</v>
      </c>
    </row>
    <row r="18" spans="1:9" ht="26.25">
      <c r="A18" s="9">
        <v>9</v>
      </c>
      <c r="B18" s="1" t="s">
        <v>33</v>
      </c>
      <c r="C18" s="1" t="s">
        <v>34</v>
      </c>
      <c r="D18" s="21">
        <f>+D12+D6+D4+D2</f>
        <v>24</v>
      </c>
      <c r="E18" s="24" t="s">
        <v>15</v>
      </c>
      <c r="F18" s="21">
        <v>0</v>
      </c>
      <c r="H18" s="21">
        <f>ROUND(D18*F18,0)</f>
        <v>0</v>
      </c>
      <c r="I18" s="21">
        <f>ROUND(D18*G18,0)</f>
        <v>0</v>
      </c>
    </row>
    <row r="20" spans="1:9" s="11" customFormat="1" ht="12.75">
      <c r="A20" s="10"/>
      <c r="B20" s="2"/>
      <c r="C20" s="2" t="s">
        <v>16</v>
      </c>
      <c r="D20" s="22"/>
      <c r="E20" s="25"/>
      <c r="F20" s="22"/>
      <c r="G20" s="22"/>
      <c r="H20" s="22">
        <f>ROUND(SUM(H2:H19),0)</f>
        <v>0</v>
      </c>
      <c r="I20" s="22">
        <f>ROUND(SUM(I2:I19),0)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Falazás és egyéb kőműves munkák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116"/>
  <sheetViews>
    <sheetView tabSelected="1" zoomScalePageLayoutView="0" workbookViewId="0" topLeftCell="A1">
      <pane ySplit="1" topLeftCell="A107" activePane="bottomLeft" state="frozen"/>
      <selection pane="topLeft" activeCell="A1" sqref="A1"/>
      <selection pane="bottomLeft" activeCell="G5" sqref="F3:G5"/>
    </sheetView>
  </sheetViews>
  <sheetFormatPr defaultColWidth="9.140625" defaultRowHeight="15"/>
  <cols>
    <col min="1" max="1" width="5.421875" style="64" bestFit="1" customWidth="1"/>
    <col min="2" max="2" width="9.28125" style="26" customWidth="1"/>
    <col min="3" max="3" width="36.7109375" style="26" customWidth="1"/>
    <col min="4" max="4" width="6.7109375" style="48" customWidth="1"/>
    <col min="5" max="5" width="6.7109375" style="26" customWidth="1"/>
    <col min="6" max="6" width="11.140625" style="49" bestFit="1" customWidth="1"/>
    <col min="7" max="7" width="9.140625" style="49" bestFit="1" customWidth="1"/>
    <col min="8" max="9" width="10.28125" style="49" customWidth="1"/>
    <col min="10" max="10" width="15.7109375" style="26" customWidth="1"/>
    <col min="11" max="16384" width="8.8515625" style="26" customWidth="1"/>
  </cols>
  <sheetData>
    <row r="1" spans="1:16" s="62" customFormat="1" ht="26.25">
      <c r="A1" s="58" t="s">
        <v>3</v>
      </c>
      <c r="B1" s="59" t="s">
        <v>4</v>
      </c>
      <c r="C1" s="59" t="s">
        <v>5</v>
      </c>
      <c r="D1" s="60" t="s">
        <v>6</v>
      </c>
      <c r="E1" s="59" t="s">
        <v>7</v>
      </c>
      <c r="F1" s="61" t="s">
        <v>8</v>
      </c>
      <c r="G1" s="61" t="s">
        <v>9</v>
      </c>
      <c r="H1" s="61" t="s">
        <v>10</v>
      </c>
      <c r="I1" s="61" t="s">
        <v>11</v>
      </c>
      <c r="K1" s="63" t="s">
        <v>87</v>
      </c>
      <c r="L1" s="63" t="s">
        <v>88</v>
      </c>
      <c r="M1" s="63">
        <v>1</v>
      </c>
      <c r="N1" s="63">
        <v>2</v>
      </c>
      <c r="O1" s="63">
        <v>3</v>
      </c>
      <c r="P1" s="63" t="s">
        <v>89</v>
      </c>
    </row>
    <row r="3" spans="1:10" s="44" customFormat="1" ht="78.75">
      <c r="A3" s="46">
        <v>1</v>
      </c>
      <c r="B3" s="26" t="s">
        <v>36</v>
      </c>
      <c r="C3" s="26" t="s">
        <v>37</v>
      </c>
      <c r="D3" s="48">
        <f>+J3*(D64+D67+D69+D71)</f>
        <v>660</v>
      </c>
      <c r="E3" s="26" t="s">
        <v>13</v>
      </c>
      <c r="F3" s="49"/>
      <c r="G3" s="49"/>
      <c r="H3" s="49">
        <f>ROUND(D3*F3,0)</f>
        <v>0</v>
      </c>
      <c r="I3" s="49">
        <f aca="true" t="shared" si="0" ref="I3:I56">ROUND(D3*G3,0)</f>
        <v>0</v>
      </c>
      <c r="J3" s="26">
        <v>10</v>
      </c>
    </row>
    <row r="4" ht="12.75">
      <c r="I4" s="49">
        <f t="shared" si="0"/>
        <v>0</v>
      </c>
    </row>
    <row r="5" spans="1:9" s="44" customFormat="1" ht="78.75">
      <c r="A5" s="46">
        <f>+IF(A3=0,A2,A3)+1</f>
        <v>2</v>
      </c>
      <c r="B5" s="26" t="s">
        <v>38</v>
      </c>
      <c r="C5" s="26" t="s">
        <v>39</v>
      </c>
      <c r="D5" s="48">
        <v>180</v>
      </c>
      <c r="E5" s="26" t="s">
        <v>13</v>
      </c>
      <c r="F5" s="49"/>
      <c r="G5" s="49"/>
      <c r="H5" s="49">
        <f>ROUND(D5*F5,0)</f>
        <v>0</v>
      </c>
      <c r="I5" s="49">
        <f t="shared" si="0"/>
        <v>0</v>
      </c>
    </row>
    <row r="6" ht="12.75">
      <c r="I6" s="49">
        <f t="shared" si="0"/>
        <v>0</v>
      </c>
    </row>
    <row r="7" spans="1:9" s="44" customFormat="1" ht="78.75">
      <c r="A7" s="46">
        <f>+IF(A5=0,A4,A5)+1</f>
        <v>3</v>
      </c>
      <c r="B7" s="26" t="s">
        <v>40</v>
      </c>
      <c r="C7" s="26" t="s">
        <v>41</v>
      </c>
      <c r="D7" s="48">
        <v>450</v>
      </c>
      <c r="E7" s="26" t="s">
        <v>13</v>
      </c>
      <c r="F7" s="49"/>
      <c r="G7" s="49"/>
      <c r="H7" s="49">
        <f>ROUND(D7*F7,0)</f>
        <v>0</v>
      </c>
      <c r="I7" s="49">
        <f t="shared" si="0"/>
        <v>0</v>
      </c>
    </row>
    <row r="8" ht="12.75">
      <c r="I8" s="49">
        <f t="shared" si="0"/>
        <v>0</v>
      </c>
    </row>
    <row r="9" spans="1:10" ht="52.5">
      <c r="A9" s="46">
        <f>+IF(A7=0,A6,A7)+1</f>
        <v>4</v>
      </c>
      <c r="C9" s="26" t="s">
        <v>175</v>
      </c>
      <c r="D9" s="48">
        <f>+J9*(+D56+D54+D51)</f>
        <v>250</v>
      </c>
      <c r="E9" s="26" t="s">
        <v>13</v>
      </c>
      <c r="H9" s="49">
        <f>ROUND(D9*F9,0)</f>
        <v>0</v>
      </c>
      <c r="I9" s="49">
        <f t="shared" si="0"/>
        <v>0</v>
      </c>
      <c r="J9" s="26">
        <v>10</v>
      </c>
    </row>
    <row r="10" ht="12.75">
      <c r="I10" s="49">
        <f t="shared" si="0"/>
        <v>0</v>
      </c>
    </row>
    <row r="11" spans="1:9" ht="92.25">
      <c r="A11" s="46">
        <f>+IF(A9=0,A8,A9)+1</f>
        <v>5</v>
      </c>
      <c r="B11" s="26" t="s">
        <v>42</v>
      </c>
      <c r="C11" s="47" t="s">
        <v>43</v>
      </c>
      <c r="D11" s="48">
        <v>50</v>
      </c>
      <c r="E11" s="26" t="s">
        <v>13</v>
      </c>
      <c r="H11" s="49">
        <f>ROUND(D11*F11,0)</f>
        <v>0</v>
      </c>
      <c r="I11" s="49">
        <f t="shared" si="0"/>
        <v>0</v>
      </c>
    </row>
    <row r="12" spans="3:9" ht="12.75">
      <c r="C12" s="47" t="s">
        <v>44</v>
      </c>
      <c r="I12" s="49">
        <f t="shared" si="0"/>
        <v>0</v>
      </c>
    </row>
    <row r="13" ht="12.75">
      <c r="I13" s="49">
        <f t="shared" si="0"/>
        <v>0</v>
      </c>
    </row>
    <row r="14" spans="1:9" ht="52.5">
      <c r="A14" s="46">
        <f>+IF(A12=0,A11,A12)+1</f>
        <v>6</v>
      </c>
      <c r="C14" s="26" t="s">
        <v>176</v>
      </c>
      <c r="D14" s="48">
        <v>70</v>
      </c>
      <c r="E14" s="26" t="s">
        <v>15</v>
      </c>
      <c r="H14" s="49">
        <f>ROUND(D14*F14,0)</f>
        <v>0</v>
      </c>
      <c r="I14" s="49">
        <f t="shared" si="0"/>
        <v>0</v>
      </c>
    </row>
    <row r="15" ht="12.75">
      <c r="I15" s="49">
        <f t="shared" si="0"/>
        <v>0</v>
      </c>
    </row>
    <row r="16" ht="12.75">
      <c r="I16" s="49">
        <f t="shared" si="0"/>
        <v>0</v>
      </c>
    </row>
    <row r="17" spans="1:12" ht="92.25">
      <c r="A17" s="46">
        <f>+IF(A15=0,A14,A15)+1</f>
        <v>7</v>
      </c>
      <c r="B17" s="26" t="s">
        <v>45</v>
      </c>
      <c r="C17" s="47" t="s">
        <v>46</v>
      </c>
      <c r="D17" s="48">
        <f>SUM(K17:P17)</f>
        <v>15</v>
      </c>
      <c r="E17" s="26" t="s">
        <v>13</v>
      </c>
      <c r="H17" s="49">
        <f>ROUND(D17*F17,0)</f>
        <v>0</v>
      </c>
      <c r="I17" s="49">
        <f t="shared" si="0"/>
        <v>0</v>
      </c>
      <c r="L17" s="26">
        <v>15</v>
      </c>
    </row>
    <row r="18" spans="3:9" ht="26.25">
      <c r="C18" s="47" t="s">
        <v>47</v>
      </c>
      <c r="I18" s="49">
        <f t="shared" si="0"/>
        <v>0</v>
      </c>
    </row>
    <row r="19" ht="12.75">
      <c r="I19" s="49">
        <f t="shared" si="0"/>
        <v>0</v>
      </c>
    </row>
    <row r="20" spans="1:12" ht="52.5">
      <c r="A20" s="46">
        <f>+IF(A18=0,A17,A18)+1</f>
        <v>8</v>
      </c>
      <c r="B20" s="26" t="s">
        <v>48</v>
      </c>
      <c r="C20" s="26" t="s">
        <v>49</v>
      </c>
      <c r="D20" s="48">
        <f>SUM(K20:P20)</f>
        <v>10</v>
      </c>
      <c r="E20" s="26" t="s">
        <v>15</v>
      </c>
      <c r="H20" s="49">
        <f>ROUND(D20*F20,0)</f>
        <v>0</v>
      </c>
      <c r="I20" s="49">
        <f t="shared" si="0"/>
        <v>0</v>
      </c>
      <c r="L20" s="26">
        <v>10</v>
      </c>
    </row>
    <row r="21" ht="12.75">
      <c r="I21" s="49">
        <f t="shared" si="0"/>
        <v>0</v>
      </c>
    </row>
    <row r="22" spans="1:12" ht="52.5">
      <c r="A22" s="46">
        <f>+IF(A20=0,A19,A20)+1</f>
        <v>9</v>
      </c>
      <c r="B22" s="26" t="s">
        <v>94</v>
      </c>
      <c r="C22" s="26" t="s">
        <v>177</v>
      </c>
      <c r="D22" s="48">
        <f>SUM(K22:P22)</f>
        <v>40</v>
      </c>
      <c r="E22" s="26" t="s">
        <v>15</v>
      </c>
      <c r="H22" s="49">
        <f>ROUND(D22*F22,0)</f>
        <v>0</v>
      </c>
      <c r="I22" s="49">
        <f t="shared" si="0"/>
        <v>0</v>
      </c>
      <c r="L22" s="26">
        <v>40</v>
      </c>
    </row>
    <row r="23" ht="12.75">
      <c r="I23" s="49">
        <f t="shared" si="0"/>
        <v>0</v>
      </c>
    </row>
    <row r="24" spans="1:10" ht="105">
      <c r="A24" s="46">
        <f>+IF(A22=0,A21,A22)+1</f>
        <v>10</v>
      </c>
      <c r="B24" s="26" t="s">
        <v>50</v>
      </c>
      <c r="C24" s="47" t="s">
        <v>51</v>
      </c>
      <c r="D24" s="48">
        <f>+J24*(D47+D64+D67)</f>
        <v>490</v>
      </c>
      <c r="E24" s="26" t="s">
        <v>13</v>
      </c>
      <c r="H24" s="49">
        <f>ROUND(D24*F24,0)</f>
        <v>0</v>
      </c>
      <c r="I24" s="49">
        <f t="shared" si="0"/>
        <v>0</v>
      </c>
      <c r="J24" s="26">
        <v>10</v>
      </c>
    </row>
    <row r="25" spans="3:9" ht="12.75">
      <c r="C25" s="47" t="s">
        <v>52</v>
      </c>
      <c r="I25" s="49">
        <f t="shared" si="0"/>
        <v>0</v>
      </c>
    </row>
    <row r="26" spans="3:9" ht="12.75">
      <c r="C26" s="26" t="s">
        <v>160</v>
      </c>
      <c r="I26" s="49">
        <f t="shared" si="0"/>
        <v>0</v>
      </c>
    </row>
    <row r="27" spans="1:10" ht="105">
      <c r="A27" s="46">
        <f>+IF(A25=0,A24,A25)+1</f>
        <v>11</v>
      </c>
      <c r="B27" s="26" t="s">
        <v>53</v>
      </c>
      <c r="C27" s="47" t="s">
        <v>51</v>
      </c>
      <c r="D27" s="48">
        <f>+J27*(D51)</f>
        <v>200</v>
      </c>
      <c r="E27" s="26" t="s">
        <v>13</v>
      </c>
      <c r="H27" s="49">
        <f>ROUND(D27*F27,0)</f>
        <v>0</v>
      </c>
      <c r="I27" s="49">
        <f t="shared" si="0"/>
        <v>0</v>
      </c>
      <c r="J27" s="26">
        <v>10</v>
      </c>
    </row>
    <row r="28" spans="3:9" ht="12.75">
      <c r="C28" s="47" t="s">
        <v>54</v>
      </c>
      <c r="F28" s="49">
        <v>0</v>
      </c>
      <c r="G28" s="49">
        <v>0</v>
      </c>
      <c r="I28" s="49">
        <f t="shared" si="0"/>
        <v>0</v>
      </c>
    </row>
    <row r="29" spans="3:9" ht="12.75">
      <c r="C29" s="26" t="s">
        <v>161</v>
      </c>
      <c r="I29" s="49">
        <f t="shared" si="0"/>
        <v>0</v>
      </c>
    </row>
    <row r="30" spans="1:9" ht="105">
      <c r="A30" s="46">
        <f>+IF(A28=0,A27,A28)+1</f>
        <v>12</v>
      </c>
      <c r="B30" s="26" t="s">
        <v>55</v>
      </c>
      <c r="C30" s="47" t="s">
        <v>51</v>
      </c>
      <c r="D30" s="48">
        <v>50</v>
      </c>
      <c r="E30" s="26" t="s">
        <v>13</v>
      </c>
      <c r="F30" s="49">
        <v>0</v>
      </c>
      <c r="G30" s="49">
        <v>0</v>
      </c>
      <c r="H30" s="49">
        <f>ROUND(D30*F30,0)</f>
        <v>0</v>
      </c>
      <c r="I30" s="49">
        <f t="shared" si="0"/>
        <v>0</v>
      </c>
    </row>
    <row r="31" spans="3:9" ht="12.75">
      <c r="C31" s="47" t="s">
        <v>56</v>
      </c>
      <c r="I31" s="49">
        <f t="shared" si="0"/>
        <v>0</v>
      </c>
    </row>
    <row r="32" ht="12.75">
      <c r="I32" s="49">
        <f t="shared" si="0"/>
        <v>0</v>
      </c>
    </row>
    <row r="33" spans="1:9" ht="105">
      <c r="A33" s="46">
        <f>+IF(A31=0,A30,A31)+1</f>
        <v>13</v>
      </c>
      <c r="B33" s="26" t="s">
        <v>57</v>
      </c>
      <c r="C33" s="47" t="s">
        <v>51</v>
      </c>
      <c r="D33" s="48">
        <v>120</v>
      </c>
      <c r="E33" s="26" t="s">
        <v>13</v>
      </c>
      <c r="H33" s="49">
        <f>ROUND(D33*F33,0)</f>
        <v>0</v>
      </c>
      <c r="I33" s="49">
        <f t="shared" si="0"/>
        <v>0</v>
      </c>
    </row>
    <row r="34" spans="3:9" ht="12.75">
      <c r="C34" s="47" t="s">
        <v>170</v>
      </c>
      <c r="I34" s="49">
        <f t="shared" si="0"/>
        <v>0</v>
      </c>
    </row>
    <row r="35" spans="3:9" ht="12.75">
      <c r="C35" s="26" t="s">
        <v>167</v>
      </c>
      <c r="I35" s="49">
        <f t="shared" si="0"/>
        <v>0</v>
      </c>
    </row>
    <row r="36" spans="1:9" ht="105">
      <c r="A36" s="46">
        <f>+IF(A34=0,A33,A34)+1</f>
        <v>14</v>
      </c>
      <c r="B36" s="26" t="s">
        <v>58</v>
      </c>
      <c r="C36" s="47" t="s">
        <v>51</v>
      </c>
      <c r="D36" s="48">
        <v>550</v>
      </c>
      <c r="E36" s="26" t="s">
        <v>13</v>
      </c>
      <c r="H36" s="49">
        <f>ROUND(D36*F36,0)</f>
        <v>0</v>
      </c>
      <c r="I36" s="49">
        <f t="shared" si="0"/>
        <v>0</v>
      </c>
    </row>
    <row r="37" spans="3:9" ht="12.75">
      <c r="C37" s="47" t="s">
        <v>59</v>
      </c>
      <c r="I37" s="49">
        <f t="shared" si="0"/>
        <v>0</v>
      </c>
    </row>
    <row r="38" spans="3:9" ht="12.75">
      <c r="C38" s="26" t="s">
        <v>163</v>
      </c>
      <c r="I38" s="49">
        <f t="shared" si="0"/>
        <v>0</v>
      </c>
    </row>
    <row r="39" spans="1:9" ht="66">
      <c r="A39" s="46">
        <f>+IF(A37=0,A36,A37)+1</f>
        <v>15</v>
      </c>
      <c r="B39" s="26" t="s">
        <v>145</v>
      </c>
      <c r="C39" s="26" t="s">
        <v>144</v>
      </c>
      <c r="D39" s="48">
        <v>30</v>
      </c>
      <c r="E39" s="26" t="s">
        <v>13</v>
      </c>
      <c r="H39" s="49">
        <f>ROUND(D39*F39,0)</f>
        <v>0</v>
      </c>
      <c r="I39" s="49">
        <f t="shared" si="0"/>
        <v>0</v>
      </c>
    </row>
    <row r="40" spans="3:9" ht="12.75">
      <c r="C40" s="26" t="s">
        <v>162</v>
      </c>
      <c r="I40" s="49">
        <f t="shared" si="0"/>
        <v>0</v>
      </c>
    </row>
    <row r="41" spans="1:9" ht="66">
      <c r="A41" s="46">
        <f>+IF(A39=0,#REF!,A39)+1</f>
        <v>16</v>
      </c>
      <c r="B41" s="26" t="s">
        <v>109</v>
      </c>
      <c r="C41" s="26" t="s">
        <v>164</v>
      </c>
      <c r="D41" s="48">
        <v>25</v>
      </c>
      <c r="E41" s="26" t="s">
        <v>13</v>
      </c>
      <c r="H41" s="49">
        <f>ROUND(D41*F41,0)</f>
        <v>0</v>
      </c>
      <c r="I41" s="49">
        <f t="shared" si="0"/>
        <v>0</v>
      </c>
    </row>
    <row r="42" spans="3:9" ht="12.75">
      <c r="C42" s="75" t="s">
        <v>155</v>
      </c>
      <c r="I42" s="49">
        <f t="shared" si="0"/>
        <v>0</v>
      </c>
    </row>
    <row r="43" spans="1:9" ht="12.75">
      <c r="A43" s="46">
        <f>+IF(A41=0,A40,A41)+1</f>
        <v>17</v>
      </c>
      <c r="B43" s="26" t="s">
        <v>60</v>
      </c>
      <c r="C43" s="26" t="s">
        <v>101</v>
      </c>
      <c r="D43" s="48">
        <v>500</v>
      </c>
      <c r="E43" s="26" t="s">
        <v>15</v>
      </c>
      <c r="H43" s="49">
        <f>ROUND(D43*F43,0)</f>
        <v>0</v>
      </c>
      <c r="I43" s="49">
        <f t="shared" si="0"/>
        <v>0</v>
      </c>
    </row>
    <row r="44" ht="12.75">
      <c r="I44" s="49">
        <f t="shared" si="0"/>
        <v>0</v>
      </c>
    </row>
    <row r="45" spans="1:9" ht="12.75">
      <c r="A45" s="46">
        <f>+IF(A43=0,#REF!,A43)+1</f>
        <v>18</v>
      </c>
      <c r="B45" s="26" t="s">
        <v>61</v>
      </c>
      <c r="C45" s="26" t="s">
        <v>62</v>
      </c>
      <c r="D45" s="48">
        <v>2000</v>
      </c>
      <c r="E45" s="26" t="s">
        <v>15</v>
      </c>
      <c r="H45" s="49">
        <f>ROUND(D45*F45,0)</f>
        <v>0</v>
      </c>
      <c r="I45" s="49">
        <f t="shared" si="0"/>
        <v>0</v>
      </c>
    </row>
    <row r="46" ht="12.75">
      <c r="I46" s="49">
        <f t="shared" si="0"/>
        <v>0</v>
      </c>
    </row>
    <row r="47" spans="1:12" ht="66">
      <c r="A47" s="46">
        <f>+IF(A45=0,A44,A45)+1</f>
        <v>19</v>
      </c>
      <c r="B47" s="26" t="s">
        <v>63</v>
      </c>
      <c r="C47" s="26" t="s">
        <v>64</v>
      </c>
      <c r="D47" s="48">
        <f>SUM(K47:P47)</f>
        <v>2</v>
      </c>
      <c r="E47" s="26" t="s">
        <v>15</v>
      </c>
      <c r="H47" s="49">
        <f>ROUND(D47*F47,0)</f>
        <v>0</v>
      </c>
      <c r="I47" s="49">
        <f t="shared" si="0"/>
        <v>0</v>
      </c>
      <c r="L47" s="26">
        <v>2</v>
      </c>
    </row>
    <row r="48" ht="12.75">
      <c r="I48" s="49">
        <f t="shared" si="0"/>
        <v>0</v>
      </c>
    </row>
    <row r="49" spans="1:12" ht="66">
      <c r="A49" s="46">
        <f>+IF(A47=0,A46,A47)+1</f>
        <v>20</v>
      </c>
      <c r="B49" s="26" t="s">
        <v>65</v>
      </c>
      <c r="C49" s="26" t="s">
        <v>66</v>
      </c>
      <c r="D49" s="48">
        <f>SUM(K49:P49)</f>
        <v>4</v>
      </c>
      <c r="E49" s="26" t="s">
        <v>15</v>
      </c>
      <c r="H49" s="49">
        <f>ROUND(D49*F49,0)</f>
        <v>0</v>
      </c>
      <c r="I49" s="49">
        <f t="shared" si="0"/>
        <v>0</v>
      </c>
      <c r="L49" s="26">
        <v>4</v>
      </c>
    </row>
    <row r="50" ht="12.75">
      <c r="I50" s="49">
        <f t="shared" si="0"/>
        <v>0</v>
      </c>
    </row>
    <row r="51" spans="1:12" ht="66">
      <c r="A51" s="46">
        <f>+IF(A49=0,A48,A49)+1</f>
        <v>21</v>
      </c>
      <c r="B51" s="26" t="s">
        <v>67</v>
      </c>
      <c r="C51" s="26" t="s">
        <v>68</v>
      </c>
      <c r="D51" s="48">
        <v>20</v>
      </c>
      <c r="E51" s="26" t="s">
        <v>15</v>
      </c>
      <c r="H51" s="49">
        <f>ROUND(D51*F51,0)</f>
        <v>0</v>
      </c>
      <c r="I51" s="49">
        <f t="shared" si="0"/>
        <v>0</v>
      </c>
      <c r="L51" s="26">
        <v>27</v>
      </c>
    </row>
    <row r="52" spans="1:9" ht="78.75">
      <c r="A52" s="46">
        <v>26</v>
      </c>
      <c r="C52" s="26" t="s">
        <v>178</v>
      </c>
      <c r="D52" s="48">
        <v>7</v>
      </c>
      <c r="E52" s="26" t="s">
        <v>15</v>
      </c>
      <c r="H52" s="49">
        <f>ROUND(D52*F52,0)</f>
        <v>0</v>
      </c>
      <c r="I52" s="49">
        <f t="shared" si="0"/>
        <v>0</v>
      </c>
    </row>
    <row r="53" ht="12.75">
      <c r="I53" s="49">
        <f t="shared" si="0"/>
        <v>0</v>
      </c>
    </row>
    <row r="54" spans="1:12" ht="66">
      <c r="A54" s="46">
        <f>+IF(A51=0,A50,A51)+1</f>
        <v>22</v>
      </c>
      <c r="B54" s="26" t="s">
        <v>69</v>
      </c>
      <c r="C54" s="26" t="s">
        <v>70</v>
      </c>
      <c r="D54" s="48">
        <f>SUM(K54:P54)</f>
        <v>1</v>
      </c>
      <c r="E54" s="26" t="s">
        <v>15</v>
      </c>
      <c r="H54" s="49">
        <f>ROUND(D54*F54,0)</f>
        <v>0</v>
      </c>
      <c r="I54" s="49">
        <f t="shared" si="0"/>
        <v>0</v>
      </c>
      <c r="L54" s="26">
        <v>1</v>
      </c>
    </row>
    <row r="55" ht="12.75">
      <c r="I55" s="49">
        <f t="shared" si="0"/>
        <v>0</v>
      </c>
    </row>
    <row r="56" spans="1:12" ht="66">
      <c r="A56" s="46">
        <f>+IF(A54=0,A53,A54)+1</f>
        <v>23</v>
      </c>
      <c r="B56" s="26" t="s">
        <v>96</v>
      </c>
      <c r="C56" s="26" t="s">
        <v>97</v>
      </c>
      <c r="D56" s="48">
        <f>SUM(K56:P56)</f>
        <v>4</v>
      </c>
      <c r="E56" s="26" t="s">
        <v>15</v>
      </c>
      <c r="H56" s="49">
        <f>ROUND(D56*F56,0)</f>
        <v>0</v>
      </c>
      <c r="I56" s="49">
        <f t="shared" si="0"/>
        <v>0</v>
      </c>
      <c r="L56" s="26">
        <v>4</v>
      </c>
    </row>
    <row r="57" ht="12.75">
      <c r="I57" s="49">
        <f aca="true" t="shared" si="1" ref="I57:I112">ROUND(D57*G57,0)</f>
        <v>0</v>
      </c>
    </row>
    <row r="58" spans="1:12" ht="39">
      <c r="A58" s="46">
        <f>+IF(A56=0,A55,A56)+1</f>
        <v>24</v>
      </c>
      <c r="B58" s="26" t="s">
        <v>95</v>
      </c>
      <c r="C58" s="26" t="s">
        <v>194</v>
      </c>
      <c r="D58" s="48">
        <f>SUM(K58:P58)</f>
        <v>1</v>
      </c>
      <c r="E58" s="26" t="s">
        <v>15</v>
      </c>
      <c r="H58" s="49">
        <f>ROUND(D58*F58,0)</f>
        <v>0</v>
      </c>
      <c r="I58" s="49">
        <f t="shared" si="1"/>
        <v>0</v>
      </c>
      <c r="L58" s="26">
        <v>1</v>
      </c>
    </row>
    <row r="59" ht="12.75">
      <c r="I59" s="49">
        <f t="shared" si="1"/>
        <v>0</v>
      </c>
    </row>
    <row r="60" spans="1:12" ht="52.5">
      <c r="A60" s="46">
        <f>+IF(A58=0,A57,A58)+1</f>
        <v>25</v>
      </c>
      <c r="B60" s="26" t="s">
        <v>94</v>
      </c>
      <c r="C60" s="26" t="s">
        <v>93</v>
      </c>
      <c r="D60" s="48">
        <f>SUM(K60:P60)</f>
        <v>1</v>
      </c>
      <c r="E60" s="26" t="s">
        <v>15</v>
      </c>
      <c r="H60" s="49">
        <f>ROUND(D60*F60,0)</f>
        <v>0</v>
      </c>
      <c r="I60" s="49">
        <f t="shared" si="1"/>
        <v>0</v>
      </c>
      <c r="L60" s="26">
        <v>1</v>
      </c>
    </row>
    <row r="61" ht="12.75">
      <c r="I61" s="49">
        <f t="shared" si="1"/>
        <v>0</v>
      </c>
    </row>
    <row r="62" spans="1:12" ht="78.75">
      <c r="A62" s="46">
        <f>+IF(A60=0,A59,A60)+1</f>
        <v>26</v>
      </c>
      <c r="B62" s="26" t="s">
        <v>150</v>
      </c>
      <c r="C62" s="26" t="s">
        <v>154</v>
      </c>
      <c r="D62" s="48">
        <f>SUM(K62:P62)</f>
        <v>1</v>
      </c>
      <c r="E62" s="26" t="s">
        <v>15</v>
      </c>
      <c r="H62" s="49">
        <f>ROUND(D62*F62,0)</f>
        <v>0</v>
      </c>
      <c r="I62" s="49">
        <f t="shared" si="1"/>
        <v>0</v>
      </c>
      <c r="L62" s="26">
        <v>1</v>
      </c>
    </row>
    <row r="63" ht="12.75">
      <c r="I63" s="49">
        <f t="shared" si="1"/>
        <v>0</v>
      </c>
    </row>
    <row r="64" spans="1:12" ht="52.5">
      <c r="A64" s="46">
        <f>+IF(A63=0,A62,A63)+1</f>
        <v>27</v>
      </c>
      <c r="B64" s="26" t="s">
        <v>90</v>
      </c>
      <c r="C64" s="26" t="s">
        <v>195</v>
      </c>
      <c r="D64" s="48">
        <v>24</v>
      </c>
      <c r="E64" s="26" t="s">
        <v>15</v>
      </c>
      <c r="H64" s="49">
        <f>ROUND(D64*F64,0)</f>
        <v>0</v>
      </c>
      <c r="I64" s="49">
        <f t="shared" si="1"/>
        <v>0</v>
      </c>
      <c r="L64" s="26">
        <v>16</v>
      </c>
    </row>
    <row r="65" ht="12.75">
      <c r="I65" s="49">
        <f t="shared" si="1"/>
        <v>0</v>
      </c>
    </row>
    <row r="66" ht="12.75">
      <c r="I66" s="49">
        <f t="shared" si="1"/>
        <v>0</v>
      </c>
    </row>
    <row r="67" spans="1:12" ht="52.5">
      <c r="A67" s="46">
        <f>+IF(A65=0,A64,A65)+1</f>
        <v>28</v>
      </c>
      <c r="B67" s="26" t="s">
        <v>151</v>
      </c>
      <c r="C67" s="26" t="s">
        <v>196</v>
      </c>
      <c r="D67" s="48">
        <v>23</v>
      </c>
      <c r="E67" s="26" t="s">
        <v>15</v>
      </c>
      <c r="H67" s="49">
        <f>ROUND(D67*F67,0)</f>
        <v>0</v>
      </c>
      <c r="I67" s="49">
        <f t="shared" si="1"/>
        <v>0</v>
      </c>
      <c r="L67" s="26">
        <v>22</v>
      </c>
    </row>
    <row r="68" ht="12.75">
      <c r="I68" s="49">
        <f t="shared" si="1"/>
        <v>0</v>
      </c>
    </row>
    <row r="69" spans="1:12" ht="66">
      <c r="A69" s="46">
        <f>+IF(A67=0,A66,A67)+1</f>
        <v>29</v>
      </c>
      <c r="B69" s="26" t="s">
        <v>91</v>
      </c>
      <c r="C69" s="26" t="s">
        <v>197</v>
      </c>
      <c r="D69" s="48">
        <v>2</v>
      </c>
      <c r="E69" s="26" t="s">
        <v>15</v>
      </c>
      <c r="H69" s="49">
        <f>ROUND(D69*F69,0)</f>
        <v>0</v>
      </c>
      <c r="I69" s="49">
        <f t="shared" si="1"/>
        <v>0</v>
      </c>
      <c r="L69" s="26">
        <v>2</v>
      </c>
    </row>
    <row r="70" ht="12.75">
      <c r="I70" s="49">
        <f t="shared" si="1"/>
        <v>0</v>
      </c>
    </row>
    <row r="71" spans="1:12" ht="66">
      <c r="A71" s="46">
        <f>+IF(A69=0,A68,A69)+1</f>
        <v>30</v>
      </c>
      <c r="B71" s="26" t="s">
        <v>92</v>
      </c>
      <c r="C71" s="26" t="s">
        <v>198</v>
      </c>
      <c r="D71" s="48">
        <v>17</v>
      </c>
      <c r="E71" s="26" t="s">
        <v>15</v>
      </c>
      <c r="H71" s="49">
        <f>ROUND(D71*F71,0)</f>
        <v>0</v>
      </c>
      <c r="I71" s="49">
        <f t="shared" si="1"/>
        <v>0</v>
      </c>
      <c r="L71" s="26">
        <v>16</v>
      </c>
    </row>
    <row r="72" spans="3:9" ht="12.75">
      <c r="C72" s="26" t="s">
        <v>174</v>
      </c>
      <c r="D72" s="48">
        <v>12</v>
      </c>
      <c r="E72" s="26" t="s">
        <v>138</v>
      </c>
      <c r="H72" s="49">
        <f>D72*F72</f>
        <v>0</v>
      </c>
      <c r="I72" s="49">
        <f t="shared" si="1"/>
        <v>0</v>
      </c>
    </row>
    <row r="73" spans="1:12" ht="92.25">
      <c r="A73" s="46">
        <f>+IF(A71=0,A70,A71)+1</f>
        <v>31</v>
      </c>
      <c r="B73" s="26" t="s">
        <v>152</v>
      </c>
      <c r="C73" s="26" t="s">
        <v>199</v>
      </c>
      <c r="D73" s="48">
        <v>1</v>
      </c>
      <c r="E73" s="26" t="s">
        <v>15</v>
      </c>
      <c r="H73" s="49">
        <f>ROUND(D73*F73,0)</f>
        <v>0</v>
      </c>
      <c r="I73" s="49">
        <f t="shared" si="1"/>
        <v>0</v>
      </c>
      <c r="L73" s="26">
        <v>2</v>
      </c>
    </row>
    <row r="74" ht="12.75">
      <c r="I74" s="49">
        <f t="shared" si="1"/>
        <v>0</v>
      </c>
    </row>
    <row r="75" spans="1:9" ht="39">
      <c r="A75" s="46">
        <f>+IF(A71=0,A70,A71)+1</f>
        <v>31</v>
      </c>
      <c r="B75" s="26" t="s">
        <v>146</v>
      </c>
      <c r="C75" s="26" t="s">
        <v>200</v>
      </c>
      <c r="D75" s="48">
        <v>1</v>
      </c>
      <c r="E75" s="26" t="s">
        <v>15</v>
      </c>
      <c r="H75" s="49">
        <f>ROUND(D75*F75,0)</f>
        <v>0</v>
      </c>
      <c r="I75" s="49">
        <f t="shared" si="1"/>
        <v>0</v>
      </c>
    </row>
    <row r="76" spans="3:9" ht="12.75">
      <c r="C76" s="26" t="s">
        <v>165</v>
      </c>
      <c r="D76" s="48">
        <v>2</v>
      </c>
      <c r="E76" s="26" t="s">
        <v>15</v>
      </c>
      <c r="H76" s="49">
        <f>ROUND(D76*F76,0)</f>
        <v>0</v>
      </c>
      <c r="I76" s="49">
        <f t="shared" si="1"/>
        <v>0</v>
      </c>
    </row>
    <row r="77" spans="3:9" ht="26.25">
      <c r="C77" s="26" t="s">
        <v>166</v>
      </c>
      <c r="D77" s="48">
        <v>1</v>
      </c>
      <c r="E77" s="26" t="s">
        <v>15</v>
      </c>
      <c r="H77" s="49">
        <f>ROUND(D77*F77,0)</f>
        <v>0</v>
      </c>
      <c r="I77" s="49">
        <f t="shared" si="1"/>
        <v>0</v>
      </c>
    </row>
    <row r="78" spans="1:9" ht="26.25">
      <c r="A78" s="46">
        <f>+IF(A75=0,A74,A75)+1</f>
        <v>32</v>
      </c>
      <c r="B78" s="26" t="s">
        <v>71</v>
      </c>
      <c r="C78" s="26" t="s">
        <v>72</v>
      </c>
      <c r="D78" s="48">
        <v>1</v>
      </c>
      <c r="E78" s="26" t="s">
        <v>100</v>
      </c>
      <c r="H78" s="49">
        <f>ROUND(D78*F78,0)</f>
        <v>0</v>
      </c>
      <c r="I78" s="49">
        <f t="shared" si="1"/>
        <v>0</v>
      </c>
    </row>
    <row r="79" ht="12.75">
      <c r="I79" s="49">
        <f t="shared" si="1"/>
        <v>0</v>
      </c>
    </row>
    <row r="80" spans="3:9" ht="12.75">
      <c r="C80" s="26" t="s">
        <v>98</v>
      </c>
      <c r="I80" s="49">
        <f t="shared" si="1"/>
        <v>0</v>
      </c>
    </row>
    <row r="81" spans="1:12" ht="12.75">
      <c r="A81" s="46">
        <f>+IF(A79=0,A78,A79)+1</f>
        <v>33</v>
      </c>
      <c r="B81" s="26" t="s">
        <v>109</v>
      </c>
      <c r="C81" s="26" t="s">
        <v>99</v>
      </c>
      <c r="D81" s="48">
        <f>SUM(K81:P81)</f>
        <v>1</v>
      </c>
      <c r="E81" s="26" t="s">
        <v>138</v>
      </c>
      <c r="H81" s="49">
        <f aca="true" t="shared" si="2" ref="H81:H112">ROUND(D81*F81,0)</f>
        <v>0</v>
      </c>
      <c r="I81" s="49">
        <f t="shared" si="1"/>
        <v>0</v>
      </c>
      <c r="L81" s="26">
        <v>1</v>
      </c>
    </row>
    <row r="82" spans="3:9" ht="39">
      <c r="C82" s="26" t="s">
        <v>201</v>
      </c>
      <c r="H82" s="49">
        <f t="shared" si="2"/>
        <v>0</v>
      </c>
      <c r="I82" s="49">
        <f t="shared" si="1"/>
        <v>0</v>
      </c>
    </row>
    <row r="83" spans="1:12" ht="12.75">
      <c r="A83" s="46">
        <f>+IF(A81=0,A80,A81)+1</f>
        <v>34</v>
      </c>
      <c r="B83" s="26" t="s">
        <v>109</v>
      </c>
      <c r="C83" s="26" t="s">
        <v>141</v>
      </c>
      <c r="D83" s="48">
        <f>SUM(K83:P83)</f>
        <v>7</v>
      </c>
      <c r="E83" s="26" t="s">
        <v>138</v>
      </c>
      <c r="H83" s="49">
        <f t="shared" si="2"/>
        <v>0</v>
      </c>
      <c r="I83" s="49">
        <f t="shared" si="1"/>
        <v>0</v>
      </c>
      <c r="L83" s="26">
        <v>7</v>
      </c>
    </row>
    <row r="84" spans="3:9" ht="52.5">
      <c r="C84" s="26" t="s">
        <v>202</v>
      </c>
      <c r="H84" s="49">
        <f t="shared" si="2"/>
        <v>0</v>
      </c>
      <c r="I84" s="49">
        <f t="shared" si="1"/>
        <v>0</v>
      </c>
    </row>
    <row r="85" spans="1:12" ht="12.75">
      <c r="A85" s="46">
        <f>+IF(A83=0,A82,A83)+1</f>
        <v>35</v>
      </c>
      <c r="B85" s="26" t="s">
        <v>109</v>
      </c>
      <c r="C85" s="26" t="s">
        <v>142</v>
      </c>
      <c r="D85" s="48">
        <f>SUM(K85:P85)</f>
        <v>1</v>
      </c>
      <c r="E85" s="26" t="s">
        <v>138</v>
      </c>
      <c r="H85" s="49">
        <f t="shared" si="2"/>
        <v>0</v>
      </c>
      <c r="I85" s="49">
        <f t="shared" si="1"/>
        <v>0</v>
      </c>
      <c r="L85" s="26">
        <v>1</v>
      </c>
    </row>
    <row r="86" spans="3:9" ht="52.5">
      <c r="C86" s="26" t="s">
        <v>203</v>
      </c>
      <c r="H86" s="49">
        <f t="shared" si="2"/>
        <v>0</v>
      </c>
      <c r="I86" s="49">
        <f t="shared" si="1"/>
        <v>0</v>
      </c>
    </row>
    <row r="87" spans="1:9" ht="12.75">
      <c r="A87" s="46">
        <f>+IF(A85=0,A84,A85)+1</f>
        <v>36</v>
      </c>
      <c r="B87" s="26" t="s">
        <v>109</v>
      </c>
      <c r="C87" s="26" t="s">
        <v>143</v>
      </c>
      <c r="D87" s="48">
        <v>1</v>
      </c>
      <c r="E87" s="26" t="s">
        <v>138</v>
      </c>
      <c r="H87" s="49">
        <f t="shared" si="2"/>
        <v>0</v>
      </c>
      <c r="I87" s="49">
        <f t="shared" si="1"/>
        <v>0</v>
      </c>
    </row>
    <row r="88" spans="3:9" ht="52.5">
      <c r="C88" s="26" t="s">
        <v>204</v>
      </c>
      <c r="G88" s="49">
        <v>0</v>
      </c>
      <c r="H88" s="49">
        <f t="shared" si="2"/>
        <v>0</v>
      </c>
      <c r="I88" s="49">
        <f t="shared" si="1"/>
        <v>0</v>
      </c>
    </row>
    <row r="89" spans="1:12" ht="12.75">
      <c r="A89" s="46">
        <f>+IF(A87=0,A86,A87)+1</f>
        <v>37</v>
      </c>
      <c r="B89" s="26" t="s">
        <v>109</v>
      </c>
      <c r="C89" s="26" t="s">
        <v>153</v>
      </c>
      <c r="D89" s="48">
        <f>SUM(K89:P89)</f>
        <v>1</v>
      </c>
      <c r="E89" s="26" t="s">
        <v>138</v>
      </c>
      <c r="F89" s="49">
        <v>0</v>
      </c>
      <c r="G89" s="49">
        <v>0</v>
      </c>
      <c r="H89" s="49">
        <f t="shared" si="2"/>
        <v>0</v>
      </c>
      <c r="I89" s="49">
        <f t="shared" si="1"/>
        <v>0</v>
      </c>
      <c r="L89" s="26">
        <v>1</v>
      </c>
    </row>
    <row r="90" spans="3:9" ht="39">
      <c r="C90" s="26" t="s">
        <v>205</v>
      </c>
      <c r="D90" s="48">
        <v>1</v>
      </c>
      <c r="E90" s="26" t="s">
        <v>138</v>
      </c>
      <c r="H90" s="49">
        <f t="shared" si="2"/>
        <v>0</v>
      </c>
      <c r="I90" s="49">
        <f t="shared" si="1"/>
        <v>0</v>
      </c>
    </row>
    <row r="91" spans="3:9" ht="12.75">
      <c r="C91" s="26" t="s">
        <v>206</v>
      </c>
      <c r="D91" s="48">
        <v>1</v>
      </c>
      <c r="E91" s="26" t="s">
        <v>138</v>
      </c>
      <c r="H91" s="49">
        <f t="shared" si="2"/>
        <v>0</v>
      </c>
      <c r="I91" s="49">
        <f t="shared" si="1"/>
        <v>0</v>
      </c>
    </row>
    <row r="92" spans="3:9" ht="39">
      <c r="C92" s="26" t="s">
        <v>207</v>
      </c>
      <c r="D92" s="48">
        <v>1</v>
      </c>
      <c r="E92" s="26" t="s">
        <v>138</v>
      </c>
      <c r="H92" s="49">
        <f t="shared" si="2"/>
        <v>0</v>
      </c>
      <c r="I92" s="49">
        <f t="shared" si="1"/>
        <v>0</v>
      </c>
    </row>
    <row r="93" spans="1:9" ht="26.25">
      <c r="A93" s="46">
        <f>+IF(A89=0,A88,A89)+1</f>
        <v>38</v>
      </c>
      <c r="B93" s="26" t="s">
        <v>109</v>
      </c>
      <c r="C93" s="65" t="s">
        <v>110</v>
      </c>
      <c r="D93" s="48">
        <v>500</v>
      </c>
      <c r="E93" s="26" t="s">
        <v>139</v>
      </c>
      <c r="H93" s="49">
        <f t="shared" si="2"/>
        <v>0</v>
      </c>
      <c r="I93" s="49">
        <f t="shared" si="1"/>
        <v>0</v>
      </c>
    </row>
    <row r="94" spans="3:9" ht="12.75">
      <c r="C94" s="65"/>
      <c r="H94" s="49">
        <f t="shared" si="2"/>
        <v>0</v>
      </c>
      <c r="I94" s="49">
        <f t="shared" si="1"/>
        <v>0</v>
      </c>
    </row>
    <row r="95" spans="3:24" ht="12.75">
      <c r="C95" s="47" t="s">
        <v>111</v>
      </c>
      <c r="H95" s="49">
        <f t="shared" si="2"/>
        <v>0</v>
      </c>
      <c r="I95" s="49">
        <f t="shared" si="1"/>
        <v>0</v>
      </c>
      <c r="R95" s="26" t="s">
        <v>102</v>
      </c>
      <c r="S95" s="26" t="s">
        <v>103</v>
      </c>
      <c r="T95" s="26" t="s">
        <v>104</v>
      </c>
      <c r="U95" s="26" t="s">
        <v>105</v>
      </c>
      <c r="V95" s="26" t="s">
        <v>106</v>
      </c>
      <c r="W95" s="26" t="s">
        <v>107</v>
      </c>
      <c r="X95" s="26" t="s">
        <v>108</v>
      </c>
    </row>
    <row r="96" spans="1:24" ht="12.75">
      <c r="A96" s="46">
        <f>+IF(A94=0,A93,A94)+1</f>
        <v>39</v>
      </c>
      <c r="B96" s="26" t="s">
        <v>109</v>
      </c>
      <c r="C96" s="26" t="s">
        <v>158</v>
      </c>
      <c r="D96" s="48">
        <f>SUM(K96:P96)</f>
        <v>1</v>
      </c>
      <c r="E96" s="26" t="s">
        <v>138</v>
      </c>
      <c r="H96" s="49">
        <f t="shared" si="2"/>
        <v>0</v>
      </c>
      <c r="I96" s="49">
        <f t="shared" si="1"/>
        <v>0</v>
      </c>
      <c r="L96" s="26">
        <v>1</v>
      </c>
      <c r="R96" s="26">
        <v>0</v>
      </c>
      <c r="S96" s="26">
        <v>0</v>
      </c>
      <c r="T96" s="26">
        <v>0</v>
      </c>
      <c r="U96" s="26">
        <v>0</v>
      </c>
      <c r="W96" s="26">
        <v>0</v>
      </c>
      <c r="X96" s="26">
        <v>0</v>
      </c>
    </row>
    <row r="97" spans="3:9" ht="26.25">
      <c r="C97" s="26" t="s">
        <v>208</v>
      </c>
      <c r="H97" s="49">
        <f t="shared" si="2"/>
        <v>0</v>
      </c>
      <c r="I97" s="49">
        <f t="shared" si="1"/>
        <v>0</v>
      </c>
    </row>
    <row r="98" spans="1:9" ht="52.5">
      <c r="A98" s="46">
        <f>+IF(A96=0,A95,A96)+1</f>
        <v>40</v>
      </c>
      <c r="B98" s="26" t="s">
        <v>109</v>
      </c>
      <c r="C98" s="26" t="s">
        <v>209</v>
      </c>
      <c r="D98" s="48">
        <f>40*(D54+2*D56+D100)</f>
        <v>400</v>
      </c>
      <c r="E98" s="26" t="s">
        <v>139</v>
      </c>
      <c r="H98" s="49">
        <f t="shared" si="2"/>
        <v>0</v>
      </c>
      <c r="I98" s="49">
        <f t="shared" si="1"/>
        <v>0</v>
      </c>
    </row>
    <row r="99" spans="1:9" ht="12.75">
      <c r="A99" s="46"/>
      <c r="H99" s="49">
        <f t="shared" si="2"/>
        <v>0</v>
      </c>
      <c r="I99" s="49">
        <f t="shared" si="1"/>
        <v>0</v>
      </c>
    </row>
    <row r="100" spans="1:9" ht="52.5">
      <c r="A100" s="46">
        <f>+IF(A98=0,#REF!,A98)+1</f>
        <v>41</v>
      </c>
      <c r="B100" s="26" t="s">
        <v>109</v>
      </c>
      <c r="C100" s="26" t="s">
        <v>210</v>
      </c>
      <c r="D100" s="48">
        <v>1</v>
      </c>
      <c r="E100" s="26" t="s">
        <v>138</v>
      </c>
      <c r="H100" s="49">
        <f t="shared" si="2"/>
        <v>0</v>
      </c>
      <c r="I100" s="49">
        <f t="shared" si="1"/>
        <v>0</v>
      </c>
    </row>
    <row r="101" spans="1:9" ht="52.5">
      <c r="A101" s="46"/>
      <c r="C101" s="26" t="s">
        <v>211</v>
      </c>
      <c r="D101" s="48">
        <v>2</v>
      </c>
      <c r="E101" s="26" t="s">
        <v>138</v>
      </c>
      <c r="H101" s="49">
        <f t="shared" si="2"/>
        <v>0</v>
      </c>
      <c r="I101" s="49">
        <f t="shared" si="1"/>
        <v>0</v>
      </c>
    </row>
    <row r="102" spans="1:9" ht="52.5">
      <c r="A102" s="46"/>
      <c r="C102" s="26" t="s">
        <v>212</v>
      </c>
      <c r="D102" s="48">
        <v>1</v>
      </c>
      <c r="E102" s="26" t="s">
        <v>138</v>
      </c>
      <c r="H102" s="49">
        <f t="shared" si="2"/>
        <v>0</v>
      </c>
      <c r="I102" s="49">
        <f t="shared" si="1"/>
        <v>0</v>
      </c>
    </row>
    <row r="103" spans="1:9" ht="52.5">
      <c r="A103" s="46"/>
      <c r="C103" s="26" t="s">
        <v>213</v>
      </c>
      <c r="D103" s="48">
        <v>1</v>
      </c>
      <c r="E103" s="26" t="s">
        <v>138</v>
      </c>
      <c r="H103" s="49">
        <f t="shared" si="2"/>
        <v>0</v>
      </c>
      <c r="I103" s="49">
        <f t="shared" si="1"/>
        <v>0</v>
      </c>
    </row>
    <row r="104" spans="1:9" ht="52.5">
      <c r="A104" s="46"/>
      <c r="C104" s="26" t="s">
        <v>214</v>
      </c>
      <c r="D104" s="48">
        <v>1</v>
      </c>
      <c r="E104" s="26" t="s">
        <v>138</v>
      </c>
      <c r="H104" s="49">
        <f t="shared" si="2"/>
        <v>0</v>
      </c>
      <c r="I104" s="49">
        <f t="shared" si="1"/>
        <v>0</v>
      </c>
    </row>
    <row r="105" spans="1:9" ht="39">
      <c r="A105" s="46"/>
      <c r="C105" s="26" t="s">
        <v>215</v>
      </c>
      <c r="D105" s="48">
        <v>1</v>
      </c>
      <c r="E105" s="26" t="s">
        <v>138</v>
      </c>
      <c r="H105" s="49">
        <f t="shared" si="2"/>
        <v>0</v>
      </c>
      <c r="I105" s="49">
        <f t="shared" si="1"/>
        <v>0</v>
      </c>
    </row>
    <row r="106" spans="1:9" ht="52.5">
      <c r="A106" s="46"/>
      <c r="C106" s="26" t="s">
        <v>216</v>
      </c>
      <c r="D106" s="48">
        <v>1</v>
      </c>
      <c r="E106" s="26" t="s">
        <v>138</v>
      </c>
      <c r="H106" s="49">
        <f t="shared" si="2"/>
        <v>0</v>
      </c>
      <c r="I106" s="49">
        <f t="shared" si="1"/>
        <v>0</v>
      </c>
    </row>
    <row r="107" spans="1:9" ht="52.5">
      <c r="A107" s="46"/>
      <c r="C107" s="26" t="s">
        <v>217</v>
      </c>
      <c r="F107" s="49">
        <v>0</v>
      </c>
      <c r="G107" s="49">
        <v>0</v>
      </c>
      <c r="H107" s="49">
        <f t="shared" si="2"/>
        <v>0</v>
      </c>
      <c r="I107" s="49">
        <f t="shared" si="1"/>
        <v>0</v>
      </c>
    </row>
    <row r="108" spans="1:12" s="57" customFormat="1" ht="92.25">
      <c r="A108" s="46">
        <f>+IF(A100=0,#REF!,A100)+1</f>
        <v>42</v>
      </c>
      <c r="B108" s="57" t="s">
        <v>109</v>
      </c>
      <c r="C108" s="66" t="s">
        <v>218</v>
      </c>
      <c r="D108" s="67">
        <f>SUM(K108:P108)</f>
        <v>5</v>
      </c>
      <c r="E108" s="57" t="s">
        <v>138</v>
      </c>
      <c r="F108" s="68"/>
      <c r="G108" s="49"/>
      <c r="H108" s="49">
        <f t="shared" si="2"/>
        <v>0</v>
      </c>
      <c r="I108" s="49">
        <f t="shared" si="1"/>
        <v>0</v>
      </c>
      <c r="L108" s="57">
        <v>5</v>
      </c>
    </row>
    <row r="109" spans="1:9" s="57" customFormat="1" ht="12.75">
      <c r="A109" s="69"/>
      <c r="C109" s="57" t="s">
        <v>168</v>
      </c>
      <c r="D109" s="67"/>
      <c r="F109" s="68"/>
      <c r="G109" s="49">
        <v>0</v>
      </c>
      <c r="H109" s="49">
        <f t="shared" si="2"/>
        <v>0</v>
      </c>
      <c r="I109" s="49">
        <f t="shared" si="1"/>
        <v>0</v>
      </c>
    </row>
    <row r="110" spans="1:9" ht="12.75">
      <c r="A110" s="46">
        <f>+IF(A108=0,#REF!,A108)+1</f>
        <v>43</v>
      </c>
      <c r="B110" s="26" t="s">
        <v>109</v>
      </c>
      <c r="C110" s="26" t="s">
        <v>137</v>
      </c>
      <c r="D110" s="48">
        <v>1</v>
      </c>
      <c r="E110" s="26" t="s">
        <v>100</v>
      </c>
      <c r="F110" s="49">
        <v>0</v>
      </c>
      <c r="H110" s="49">
        <f t="shared" si="2"/>
        <v>0</v>
      </c>
      <c r="I110" s="49">
        <f t="shared" si="1"/>
        <v>0</v>
      </c>
    </row>
    <row r="111" spans="1:9" ht="12.75">
      <c r="A111" s="46"/>
      <c r="G111" s="49">
        <v>0</v>
      </c>
      <c r="H111" s="49">
        <f t="shared" si="2"/>
        <v>0</v>
      </c>
      <c r="I111" s="49">
        <f t="shared" si="1"/>
        <v>0</v>
      </c>
    </row>
    <row r="112" spans="1:9" ht="26.25">
      <c r="A112" s="46">
        <f>+IF(A110=0,A101,A110)+1</f>
        <v>44</v>
      </c>
      <c r="B112" s="26" t="s">
        <v>109</v>
      </c>
      <c r="C112" s="26" t="s">
        <v>140</v>
      </c>
      <c r="D112" s="48">
        <v>1</v>
      </c>
      <c r="E112" s="26" t="s">
        <v>100</v>
      </c>
      <c r="F112" s="49">
        <v>0</v>
      </c>
      <c r="H112" s="49">
        <f t="shared" si="2"/>
        <v>0</v>
      </c>
      <c r="I112" s="49">
        <f t="shared" si="1"/>
        <v>0</v>
      </c>
    </row>
    <row r="113" ht="12.75">
      <c r="A113" s="46"/>
    </row>
    <row r="114" spans="1:9" s="74" customFormat="1" ht="12.75">
      <c r="A114" s="70"/>
      <c r="B114" s="71"/>
      <c r="C114" s="71"/>
      <c r="D114" s="72"/>
      <c r="E114" s="71"/>
      <c r="F114" s="73"/>
      <c r="G114" s="73"/>
      <c r="H114" s="73">
        <f>SUM(H2:H113)</f>
        <v>0</v>
      </c>
      <c r="I114" s="73">
        <f>SUM(I2:I113)</f>
        <v>0</v>
      </c>
    </row>
    <row r="116" ht="26.25">
      <c r="B116" s="26" t="s">
        <v>159</v>
      </c>
    </row>
  </sheetData>
  <sheetProtection/>
  <autoFilter ref="A1:A114"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Elektromos energia ellátás, világítás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zoomScale="110" zoomScaleNormal="110" zoomScalePageLayoutView="0" workbookViewId="0" topLeftCell="A1">
      <selection activeCell="I8" sqref="I8"/>
    </sheetView>
  </sheetViews>
  <sheetFormatPr defaultColWidth="9.140625" defaultRowHeight="15"/>
  <cols>
    <col min="1" max="1" width="6.7109375" style="80" bestFit="1" customWidth="1"/>
    <col min="2" max="2" width="51.28125" style="80" customWidth="1"/>
    <col min="3" max="3" width="9.7109375" style="82" bestFit="1" customWidth="1"/>
    <col min="4" max="4" width="5.8515625" style="82" bestFit="1" customWidth="1"/>
    <col min="5" max="5" width="24.8515625" style="81" bestFit="1" customWidth="1"/>
    <col min="6" max="6" width="8.7109375" style="80" customWidth="1"/>
    <col min="7" max="7" width="16.421875" style="80" customWidth="1"/>
    <col min="8" max="8" width="9.7109375" style="80" bestFit="1" customWidth="1"/>
    <col min="9" max="9" width="14.28125" style="80" bestFit="1" customWidth="1"/>
    <col min="10" max="10" width="10.28125" style="80" customWidth="1"/>
    <col min="11" max="11" width="8.8515625" style="83" bestFit="1" customWidth="1"/>
    <col min="12" max="12" width="11.00390625" style="83" customWidth="1"/>
    <col min="13" max="16384" width="8.8515625" style="80" customWidth="1"/>
  </cols>
  <sheetData>
    <row r="1" spans="1:12" ht="28.5">
      <c r="A1" s="76" t="s">
        <v>112</v>
      </c>
      <c r="B1" s="76" t="s">
        <v>113</v>
      </c>
      <c r="C1" s="77" t="s">
        <v>114</v>
      </c>
      <c r="D1" s="77" t="s">
        <v>115</v>
      </c>
      <c r="E1" s="78" t="s">
        <v>78</v>
      </c>
      <c r="F1" s="76" t="s">
        <v>116</v>
      </c>
      <c r="G1" s="76" t="s">
        <v>117</v>
      </c>
      <c r="H1" s="76" t="s">
        <v>114</v>
      </c>
      <c r="I1" s="76" t="s">
        <v>118</v>
      </c>
      <c r="J1" s="76" t="s">
        <v>119</v>
      </c>
      <c r="K1" s="79" t="s">
        <v>120</v>
      </c>
      <c r="L1" s="79" t="s">
        <v>121</v>
      </c>
    </row>
    <row r="2" spans="1:12" ht="57">
      <c r="A2" s="80">
        <v>1</v>
      </c>
      <c r="B2" s="81" t="s">
        <v>149</v>
      </c>
      <c r="C2" s="82">
        <v>6</v>
      </c>
      <c r="D2" s="82" t="s">
        <v>100</v>
      </c>
      <c r="E2" s="81" t="s">
        <v>219</v>
      </c>
      <c r="F2" s="80" t="s">
        <v>122</v>
      </c>
      <c r="G2" s="80">
        <v>1</v>
      </c>
      <c r="H2" s="80">
        <f>+$C$2*G2</f>
        <v>6</v>
      </c>
      <c r="K2" s="83">
        <f aca="true" t="shared" si="0" ref="K2:K9">+H2*I2</f>
        <v>0</v>
      </c>
      <c r="L2" s="83">
        <f>+H2*J2</f>
        <v>0</v>
      </c>
    </row>
    <row r="3" spans="5:12" ht="57">
      <c r="E3" s="81" t="s">
        <v>220</v>
      </c>
      <c r="F3" s="80" t="s">
        <v>123</v>
      </c>
      <c r="G3" s="80">
        <v>1</v>
      </c>
      <c r="H3" s="80">
        <f>+$C$2*G3</f>
        <v>6</v>
      </c>
      <c r="K3" s="83">
        <f t="shared" si="0"/>
        <v>0</v>
      </c>
      <c r="L3" s="83">
        <f aca="true" t="shared" si="1" ref="L3:L8">+H3*J3</f>
        <v>0</v>
      </c>
    </row>
    <row r="4" spans="5:12" ht="42.75">
      <c r="E4" s="81" t="s">
        <v>221</v>
      </c>
      <c r="F4" s="80" t="s">
        <v>124</v>
      </c>
      <c r="G4" s="80">
        <v>1</v>
      </c>
      <c r="H4" s="80">
        <f>+$C$2*G4</f>
        <v>6</v>
      </c>
      <c r="K4" s="83">
        <f t="shared" si="0"/>
        <v>0</v>
      </c>
      <c r="L4" s="83">
        <f t="shared" si="1"/>
        <v>0</v>
      </c>
    </row>
    <row r="5" spans="1:12" ht="57">
      <c r="A5" s="80">
        <v>2</v>
      </c>
      <c r="B5" s="81" t="s">
        <v>125</v>
      </c>
      <c r="C5" s="82">
        <v>6</v>
      </c>
      <c r="D5" s="82" t="s">
        <v>100</v>
      </c>
      <c r="E5" s="81" t="s">
        <v>126</v>
      </c>
      <c r="F5" s="80" t="s">
        <v>127</v>
      </c>
      <c r="G5" s="80">
        <v>0.15</v>
      </c>
      <c r="H5" s="80">
        <f>+$C$5*G5</f>
        <v>0.8999999999999999</v>
      </c>
      <c r="K5" s="83">
        <f t="shared" si="0"/>
        <v>0</v>
      </c>
      <c r="L5" s="83">
        <f t="shared" si="1"/>
        <v>0</v>
      </c>
    </row>
    <row r="6" spans="5:12" ht="14.25">
      <c r="E6" s="81" t="s">
        <v>128</v>
      </c>
      <c r="F6" s="80" t="s">
        <v>129</v>
      </c>
      <c r="G6" s="80">
        <v>1</v>
      </c>
      <c r="H6" s="80">
        <f>+$C$5*G6</f>
        <v>6</v>
      </c>
      <c r="K6" s="83">
        <f t="shared" si="0"/>
        <v>0</v>
      </c>
      <c r="L6" s="83">
        <f t="shared" si="1"/>
        <v>0</v>
      </c>
    </row>
    <row r="7" spans="5:12" ht="14.25">
      <c r="E7" s="81" t="s">
        <v>130</v>
      </c>
      <c r="F7" s="80" t="s">
        <v>122</v>
      </c>
      <c r="G7" s="80">
        <v>1</v>
      </c>
      <c r="H7" s="80">
        <f>+$C$5*G7</f>
        <v>6</v>
      </c>
      <c r="K7" s="83">
        <f t="shared" si="0"/>
        <v>0</v>
      </c>
      <c r="L7" s="83">
        <f t="shared" si="1"/>
        <v>0</v>
      </c>
    </row>
    <row r="8" spans="1:12" ht="57">
      <c r="A8" s="80">
        <v>3</v>
      </c>
      <c r="B8" s="81" t="s">
        <v>135</v>
      </c>
      <c r="C8" s="82">
        <v>320</v>
      </c>
      <c r="D8" s="82" t="s">
        <v>131</v>
      </c>
      <c r="E8" s="81" t="s">
        <v>132</v>
      </c>
      <c r="F8" s="80" t="s">
        <v>133</v>
      </c>
      <c r="G8" s="80">
        <v>1</v>
      </c>
      <c r="H8" s="80">
        <f>+$C$8*G8</f>
        <v>320</v>
      </c>
      <c r="K8" s="83">
        <f t="shared" si="0"/>
        <v>0</v>
      </c>
      <c r="L8" s="83">
        <f t="shared" si="1"/>
        <v>0</v>
      </c>
    </row>
    <row r="9" spans="1:12" ht="14.25">
      <c r="A9" s="80">
        <v>4</v>
      </c>
      <c r="B9" s="81" t="s">
        <v>134</v>
      </c>
      <c r="C9" s="82">
        <v>1</v>
      </c>
      <c r="D9" s="82" t="s">
        <v>100</v>
      </c>
      <c r="H9" s="80">
        <v>1</v>
      </c>
      <c r="I9" s="80">
        <v>0</v>
      </c>
      <c r="K9" s="83">
        <f t="shared" si="0"/>
        <v>0</v>
      </c>
      <c r="L9" s="83">
        <f>+H9*J9</f>
        <v>0</v>
      </c>
    </row>
    <row r="10" spans="1:12" ht="14.25">
      <c r="A10" s="84"/>
      <c r="B10" s="84" t="s">
        <v>16</v>
      </c>
      <c r="C10" s="85"/>
      <c r="D10" s="85"/>
      <c r="E10" s="86"/>
      <c r="F10" s="87"/>
      <c r="G10" s="87"/>
      <c r="H10" s="87"/>
      <c r="I10" s="87"/>
      <c r="J10" s="87"/>
      <c r="K10" s="88">
        <f>SUM(K2:K9)</f>
        <v>0</v>
      </c>
      <c r="L10" s="88">
        <f>SUM(L2:L9)</f>
        <v>0</v>
      </c>
    </row>
    <row r="11" ht="14.25">
      <c r="E11" s="89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"/>
  <sheetViews>
    <sheetView zoomScale="145" zoomScaleNormal="145" zoomScalePageLayoutView="0" workbookViewId="0" topLeftCell="A1">
      <selection activeCell="E2" sqref="E2:F4"/>
    </sheetView>
  </sheetViews>
  <sheetFormatPr defaultColWidth="9.140625" defaultRowHeight="15"/>
  <cols>
    <col min="1" max="1" width="4.28125" style="37" customWidth="1"/>
    <col min="2" max="2" width="36.7109375" style="37" customWidth="1"/>
    <col min="3" max="4" width="6.7109375" style="37" customWidth="1"/>
    <col min="5" max="6" width="12.00390625" style="37" bestFit="1" customWidth="1"/>
    <col min="7" max="7" width="14.00390625" style="37" customWidth="1"/>
    <col min="8" max="8" width="12.00390625" style="37" bestFit="1" customWidth="1"/>
    <col min="9" max="16384" width="9.140625" style="37" customWidth="1"/>
  </cols>
  <sheetData>
    <row r="1" spans="1:8" ht="28.5">
      <c r="A1" s="38" t="s">
        <v>3</v>
      </c>
      <c r="B1" s="38" t="s">
        <v>5</v>
      </c>
      <c r="C1" s="38" t="s">
        <v>6</v>
      </c>
      <c r="D1" s="38" t="s">
        <v>7</v>
      </c>
      <c r="E1" s="38" t="s">
        <v>8</v>
      </c>
      <c r="F1" s="38" t="s">
        <v>9</v>
      </c>
      <c r="G1" s="38" t="s">
        <v>10</v>
      </c>
      <c r="H1" s="38" t="s">
        <v>11</v>
      </c>
    </row>
    <row r="2" spans="1:8" ht="42.75">
      <c r="A2" s="27">
        <v>1</v>
      </c>
      <c r="B2" s="27" t="s">
        <v>171</v>
      </c>
      <c r="C2" s="27">
        <v>27</v>
      </c>
      <c r="D2" s="27" t="s">
        <v>139</v>
      </c>
      <c r="E2" s="39"/>
      <c r="F2" s="39"/>
      <c r="G2" s="45">
        <f>C2*E2</f>
        <v>0</v>
      </c>
      <c r="H2" s="39">
        <f>C2*F2</f>
        <v>0</v>
      </c>
    </row>
    <row r="3" spans="1:8" ht="28.5">
      <c r="A3" s="27">
        <v>2</v>
      </c>
      <c r="B3" s="27" t="s">
        <v>173</v>
      </c>
      <c r="C3" s="27">
        <v>1</v>
      </c>
      <c r="D3" s="27" t="s">
        <v>100</v>
      </c>
      <c r="E3" s="39"/>
      <c r="F3" s="39"/>
      <c r="G3" s="45">
        <f>C3*E3</f>
        <v>0</v>
      </c>
      <c r="H3" s="39">
        <f>C3*F3</f>
        <v>0</v>
      </c>
    </row>
    <row r="4" spans="1:8" ht="28.5">
      <c r="A4" s="27">
        <v>3</v>
      </c>
      <c r="B4" s="27" t="s">
        <v>191</v>
      </c>
      <c r="C4" s="27">
        <v>1</v>
      </c>
      <c r="D4" s="27" t="s">
        <v>100</v>
      </c>
      <c r="E4" s="39"/>
      <c r="F4" s="39"/>
      <c r="G4" s="45">
        <f>C4*E4</f>
        <v>0</v>
      </c>
      <c r="H4" s="39">
        <f>C4*F4</f>
        <v>0</v>
      </c>
    </row>
    <row r="5" spans="1:8" ht="14.25">
      <c r="A5" s="27"/>
      <c r="B5" s="27"/>
      <c r="C5" s="27"/>
      <c r="D5" s="27"/>
      <c r="E5" s="39"/>
      <c r="F5" s="39"/>
      <c r="G5" s="39"/>
      <c r="H5" s="39"/>
    </row>
    <row r="6" spans="1:8" ht="14.25">
      <c r="A6" s="40"/>
      <c r="B6" s="41" t="s">
        <v>16</v>
      </c>
      <c r="C6" s="41"/>
      <c r="D6" s="41"/>
      <c r="E6" s="42"/>
      <c r="F6" s="42"/>
      <c r="G6" s="42">
        <f>ROUND(SUM(G3:G5),0)</f>
        <v>0</v>
      </c>
      <c r="H6" s="42">
        <f>ROUND(SUM(H2:H5),0)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D9" sqref="D2:D9"/>
    </sheetView>
  </sheetViews>
  <sheetFormatPr defaultColWidth="9.140625" defaultRowHeight="15"/>
  <cols>
    <col min="1" max="1" width="36.7109375" style="27" bestFit="1" customWidth="1"/>
    <col min="2" max="2" width="25.421875" style="54" customWidth="1"/>
    <col min="3" max="3" width="32.7109375" style="0" customWidth="1"/>
    <col min="6" max="6" width="10.140625" style="0" bestFit="1" customWidth="1"/>
  </cols>
  <sheetData>
    <row r="1" spans="1:7" ht="26.25">
      <c r="A1" s="90" t="s">
        <v>5</v>
      </c>
      <c r="B1" s="91" t="s">
        <v>6</v>
      </c>
      <c r="C1" s="92" t="s">
        <v>7</v>
      </c>
      <c r="D1" s="93" t="s">
        <v>8</v>
      </c>
      <c r="E1" s="93" t="s">
        <v>9</v>
      </c>
      <c r="F1" s="93" t="s">
        <v>10</v>
      </c>
      <c r="G1" s="93" t="s">
        <v>11</v>
      </c>
    </row>
    <row r="2" spans="1:7" ht="28.5">
      <c r="A2" s="51" t="s">
        <v>180</v>
      </c>
      <c r="B2" s="53">
        <v>92</v>
      </c>
      <c r="C2" s="37" t="s">
        <v>138</v>
      </c>
      <c r="D2" s="28"/>
      <c r="E2" s="28">
        <v>0</v>
      </c>
      <c r="F2" s="28">
        <f>B2*D2</f>
        <v>0</v>
      </c>
      <c r="G2" s="28"/>
    </row>
    <row r="3" spans="1:7" ht="28.5">
      <c r="A3" s="51" t="s">
        <v>181</v>
      </c>
      <c r="B3" s="53">
        <v>1</v>
      </c>
      <c r="C3" s="52" t="s">
        <v>138</v>
      </c>
      <c r="D3" s="28"/>
      <c r="E3" s="28">
        <v>0</v>
      </c>
      <c r="F3" s="28">
        <f aca="true" t="shared" si="0" ref="F3:F10">B3*D3</f>
        <v>0</v>
      </c>
      <c r="G3" s="28"/>
    </row>
    <row r="4" spans="1:7" ht="14.25">
      <c r="A4" s="50" t="s">
        <v>179</v>
      </c>
      <c r="B4" s="54">
        <v>1</v>
      </c>
      <c r="C4" t="s">
        <v>138</v>
      </c>
      <c r="D4" s="28"/>
      <c r="E4" s="28">
        <v>0</v>
      </c>
      <c r="F4" s="28">
        <f t="shared" si="0"/>
        <v>0</v>
      </c>
      <c r="G4" s="28"/>
    </row>
    <row r="5" spans="1:7" ht="28.5">
      <c r="A5" s="50" t="s">
        <v>182</v>
      </c>
      <c r="B5" s="56">
        <v>525</v>
      </c>
      <c r="C5" t="s">
        <v>183</v>
      </c>
      <c r="D5" s="28"/>
      <c r="E5" s="28">
        <v>0</v>
      </c>
      <c r="F5" s="28">
        <f t="shared" si="0"/>
        <v>0</v>
      </c>
      <c r="G5" s="28"/>
    </row>
    <row r="6" spans="1:7" ht="28.5">
      <c r="A6" s="50" t="s">
        <v>184</v>
      </c>
      <c r="B6" s="56">
        <v>1</v>
      </c>
      <c r="C6" t="s">
        <v>100</v>
      </c>
      <c r="D6" s="28"/>
      <c r="E6" s="28">
        <v>0</v>
      </c>
      <c r="F6" s="28">
        <f t="shared" si="0"/>
        <v>0</v>
      </c>
      <c r="G6" s="28"/>
    </row>
    <row r="7" spans="1:7" ht="14.25">
      <c r="A7" s="50" t="s">
        <v>185</v>
      </c>
      <c r="B7" s="56">
        <v>1</v>
      </c>
      <c r="C7" t="s">
        <v>100</v>
      </c>
      <c r="D7" s="28"/>
      <c r="E7" s="28">
        <v>0</v>
      </c>
      <c r="F7" s="28">
        <f t="shared" si="0"/>
        <v>0</v>
      </c>
      <c r="G7" s="28"/>
    </row>
    <row r="8" spans="1:7" ht="14.25">
      <c r="A8" s="50" t="s">
        <v>186</v>
      </c>
      <c r="B8" s="56">
        <v>1</v>
      </c>
      <c r="C8" t="s">
        <v>100</v>
      </c>
      <c r="D8" s="28"/>
      <c r="E8" s="28">
        <v>0</v>
      </c>
      <c r="F8" s="28">
        <f t="shared" si="0"/>
        <v>0</v>
      </c>
      <c r="G8" s="28"/>
    </row>
    <row r="9" spans="1:7" ht="42.75">
      <c r="A9" s="50" t="s">
        <v>187</v>
      </c>
      <c r="B9" s="56">
        <v>92</v>
      </c>
      <c r="C9" t="s">
        <v>188</v>
      </c>
      <c r="D9" s="28"/>
      <c r="E9" s="28">
        <v>0</v>
      </c>
      <c r="F9" s="28">
        <f t="shared" si="0"/>
        <v>0</v>
      </c>
      <c r="G9" s="28"/>
    </row>
    <row r="10" spans="1:7" ht="72">
      <c r="A10" s="50" t="s">
        <v>189</v>
      </c>
      <c r="B10" s="56">
        <v>1</v>
      </c>
      <c r="C10" t="s">
        <v>138</v>
      </c>
      <c r="D10" s="28">
        <v>0</v>
      </c>
      <c r="E10" s="28"/>
      <c r="F10" s="28">
        <f t="shared" si="0"/>
        <v>0</v>
      </c>
      <c r="G10" s="28">
        <f>B10*E10</f>
        <v>0</v>
      </c>
    </row>
    <row r="11" ht="14.25">
      <c r="A11" s="55"/>
    </row>
    <row r="12" spans="1:7" ht="14.25">
      <c r="A12" s="2" t="s">
        <v>16</v>
      </c>
      <c r="B12" s="22"/>
      <c r="C12" s="25"/>
      <c r="D12" s="22"/>
      <c r="E12" s="22"/>
      <c r="F12" s="22">
        <f>SUM(F2:F11)</f>
        <v>0</v>
      </c>
      <c r="G12" s="22">
        <f>SUM(G10:G11)</f>
        <v>0</v>
      </c>
    </row>
    <row r="13" ht="14.25">
      <c r="A13" s="55"/>
    </row>
    <row r="14" ht="14.25">
      <c r="A14" s="55"/>
    </row>
    <row r="15" ht="14.25">
      <c r="A15" s="55"/>
    </row>
    <row r="16" spans="1:8" ht="14.25">
      <c r="A16" s="55"/>
      <c r="F16" s="28"/>
      <c r="H16" s="28"/>
    </row>
    <row r="17" ht="14.25">
      <c r="A17" s="55"/>
    </row>
    <row r="18" ht="14.25">
      <c r="A18" s="55"/>
    </row>
    <row r="19" ht="14.25">
      <c r="A19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Imre</dc:creator>
  <cp:keywords/>
  <dc:description/>
  <cp:lastModifiedBy>Balazs Wachter</cp:lastModifiedBy>
  <dcterms:created xsi:type="dcterms:W3CDTF">2023-01-11T13:09:21Z</dcterms:created>
  <dcterms:modified xsi:type="dcterms:W3CDTF">2024-03-19T17:16:01Z</dcterms:modified>
  <cp:category/>
  <cp:version/>
  <cp:contentType/>
  <cp:contentStatus/>
</cp:coreProperties>
</file>